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nesdevelop\Downloads\Ingreso 2020\"/>
    </mc:Choice>
  </mc:AlternateContent>
  <bookViews>
    <workbookView xWindow="0" yWindow="0" windowWidth="20490" windowHeight="7665"/>
  </bookViews>
  <sheets>
    <sheet name="Hoja1" sheetId="1" r:id="rId1"/>
  </sheets>
  <calcPr calcId="162913" fullCalcOnLoad="1"/>
</workbook>
</file>

<file path=xl/calcChain.xml><?xml version="1.0" encoding="utf-8"?>
<calcChain xmlns="http://schemas.openxmlformats.org/spreadsheetml/2006/main">
  <c r="D151" i="1" l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9" i="1"/>
  <c r="D170" i="1"/>
  <c r="D171" i="1"/>
  <c r="D172" i="1"/>
  <c r="D173" i="1"/>
  <c r="D174" i="1"/>
  <c r="D175" i="1"/>
  <c r="D176" i="1"/>
  <c r="D177" i="1"/>
  <c r="D178" i="1"/>
  <c r="D180" i="1"/>
  <c r="D179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108" i="1"/>
  <c r="D109" i="1"/>
  <c r="D110" i="1"/>
  <c r="D111" i="1"/>
  <c r="D112" i="1"/>
  <c r="D113" i="1"/>
  <c r="D114" i="1"/>
  <c r="D115" i="1"/>
  <c r="D116" i="1"/>
  <c r="D117" i="1"/>
  <c r="D119" i="1"/>
  <c r="D118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7" i="1"/>
  <c r="D136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3" i="1"/>
  <c r="D4" i="1"/>
  <c r="D5" i="1"/>
  <c r="D6" i="1"/>
  <c r="D7" i="1"/>
  <c r="D8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77" i="1"/>
  <c r="C178" i="1"/>
  <c r="C180" i="1"/>
  <c r="C179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108" i="1"/>
  <c r="C109" i="1"/>
  <c r="C110" i="1"/>
  <c r="C111" i="1"/>
  <c r="C112" i="1"/>
  <c r="C113" i="1"/>
  <c r="C114" i="1"/>
  <c r="C115" i="1"/>
  <c r="C116" i="1"/>
  <c r="C117" i="1"/>
  <c r="C119" i="1"/>
  <c r="C118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7" i="1"/>
  <c r="C136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3" i="1"/>
  <c r="C4" i="1"/>
  <c r="C5" i="1"/>
  <c r="C6" i="1"/>
  <c r="C7" i="1"/>
  <c r="C8" i="1"/>
  <c r="C9" i="1"/>
  <c r="C10" i="1"/>
  <c r="C11" i="1"/>
  <c r="C12" i="1"/>
  <c r="C13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9" i="1"/>
  <c r="B170" i="1"/>
  <c r="B171" i="1"/>
  <c r="B172" i="1"/>
  <c r="B173" i="1"/>
  <c r="B174" i="1"/>
  <c r="B175" i="1"/>
  <c r="B176" i="1"/>
  <c r="B177" i="1"/>
  <c r="B178" i="1"/>
  <c r="B180" i="1"/>
  <c r="B179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108" i="1"/>
  <c r="B109" i="1"/>
  <c r="B110" i="1"/>
  <c r="B111" i="1"/>
  <c r="B112" i="1"/>
  <c r="B113" i="1"/>
  <c r="B114" i="1"/>
  <c r="B115" i="1"/>
  <c r="B116" i="1"/>
  <c r="B117" i="1"/>
  <c r="B119" i="1"/>
  <c r="B118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7" i="1"/>
  <c r="B136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3" i="1"/>
  <c r="B4" i="1"/>
  <c r="B5" i="1"/>
  <c r="B6" i="1"/>
  <c r="B7" i="1"/>
  <c r="B8" i="1"/>
  <c r="B9" i="1"/>
  <c r="B10" i="1"/>
  <c r="B11" i="1"/>
  <c r="B12" i="1"/>
  <c r="B13" i="1"/>
  <c r="B15" i="1"/>
  <c r="B14" i="1"/>
  <c r="B16" i="1"/>
  <c r="B17" i="1"/>
  <c r="B18" i="1"/>
  <c r="B19" i="1"/>
  <c r="B20" i="1"/>
  <c r="B21" i="1"/>
  <c r="B22" i="1"/>
  <c r="B23" i="1"/>
  <c r="B24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9" i="1"/>
  <c r="A170" i="1"/>
  <c r="A171" i="1"/>
  <c r="A172" i="1"/>
  <c r="A173" i="1"/>
  <c r="A174" i="1"/>
  <c r="A175" i="1"/>
  <c r="A176" i="1"/>
  <c r="A177" i="1"/>
  <c r="A178" i="1"/>
  <c r="A180" i="1"/>
  <c r="A179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108" i="1"/>
  <c r="A109" i="1"/>
  <c r="A110" i="1"/>
  <c r="A111" i="1"/>
  <c r="A112" i="1"/>
  <c r="A113" i="1"/>
  <c r="A114" i="1"/>
  <c r="A115" i="1"/>
  <c r="A116" i="1"/>
  <c r="A117" i="1"/>
  <c r="A119" i="1"/>
  <c r="A118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7" i="1"/>
  <c r="A136" i="1"/>
  <c r="A138" i="1"/>
  <c r="A142" i="1"/>
  <c r="A146" i="1"/>
  <c r="A150" i="1"/>
  <c r="A6" i="1"/>
  <c r="A9" i="1"/>
  <c r="A11" i="1"/>
  <c r="A13" i="1"/>
  <c r="C16" i="1"/>
  <c r="A17" i="1"/>
  <c r="D19" i="1"/>
  <c r="C20" i="1"/>
  <c r="A21" i="1"/>
  <c r="C24" i="1"/>
  <c r="B26" i="1"/>
  <c r="B28" i="1"/>
  <c r="B30" i="1"/>
  <c r="B32" i="1"/>
  <c r="B33" i="1"/>
  <c r="B35" i="1"/>
  <c r="B36" i="1"/>
  <c r="B38" i="1"/>
  <c r="B41" i="1"/>
  <c r="A139" i="1"/>
  <c r="A143" i="1"/>
  <c r="A147" i="1"/>
  <c r="A3" i="1"/>
  <c r="A7" i="1"/>
  <c r="D10" i="1"/>
  <c r="D12" i="1"/>
  <c r="D15" i="1"/>
  <c r="C14" i="1"/>
  <c r="A16" i="1"/>
  <c r="D18" i="1"/>
  <c r="C19" i="1"/>
  <c r="A20" i="1"/>
  <c r="D22" i="1"/>
  <c r="C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7" i="1"/>
  <c r="A66" i="1"/>
  <c r="A68" i="1"/>
  <c r="A69" i="1"/>
  <c r="A70" i="1"/>
  <c r="A71" i="1"/>
  <c r="A72" i="1"/>
  <c r="A73" i="1"/>
  <c r="A75" i="1"/>
  <c r="A74" i="1"/>
  <c r="A76" i="1"/>
  <c r="A77" i="1"/>
  <c r="A78" i="1"/>
  <c r="A79" i="1"/>
  <c r="A80" i="1"/>
  <c r="A81" i="1"/>
  <c r="A82" i="1"/>
  <c r="A83" i="1"/>
  <c r="A84" i="1"/>
  <c r="A85" i="1"/>
  <c r="A87" i="1"/>
  <c r="A86" i="1"/>
  <c r="A88" i="1"/>
  <c r="A89" i="1"/>
  <c r="A90" i="1"/>
  <c r="A91" i="1"/>
  <c r="A92" i="1"/>
  <c r="A93" i="1"/>
  <c r="A94" i="1"/>
  <c r="A95" i="1"/>
  <c r="A96" i="1"/>
  <c r="A97" i="1"/>
  <c r="A98" i="1"/>
  <c r="A100" i="1"/>
  <c r="A99" i="1"/>
  <c r="A101" i="1"/>
  <c r="A102" i="1"/>
  <c r="A103" i="1"/>
  <c r="A104" i="1"/>
  <c r="A105" i="1"/>
  <c r="A106" i="1"/>
  <c r="A107" i="1"/>
  <c r="A2" i="1"/>
  <c r="A140" i="1"/>
  <c r="A148" i="1"/>
  <c r="A8" i="1"/>
  <c r="A10" i="1"/>
  <c r="A12" i="1"/>
  <c r="A14" i="1"/>
  <c r="D17" i="1"/>
  <c r="A19" i="1"/>
  <c r="D21" i="1"/>
  <c r="A23" i="1"/>
  <c r="D26" i="1"/>
  <c r="D27" i="1"/>
  <c r="D29" i="1"/>
  <c r="D31" i="1"/>
  <c r="D33" i="1"/>
  <c r="D34" i="1"/>
  <c r="D36" i="1"/>
  <c r="D38" i="1"/>
  <c r="D40" i="1"/>
  <c r="D41" i="1"/>
  <c r="D43" i="1"/>
  <c r="D44" i="1"/>
  <c r="D46" i="1"/>
  <c r="D47" i="1"/>
  <c r="D49" i="1"/>
  <c r="D50" i="1"/>
  <c r="D52" i="1"/>
  <c r="D53" i="1"/>
  <c r="A144" i="1"/>
  <c r="A4" i="1"/>
  <c r="C15" i="1"/>
  <c r="C18" i="1"/>
  <c r="C22" i="1"/>
  <c r="D25" i="1"/>
  <c r="D28" i="1"/>
  <c r="D30" i="1"/>
  <c r="D32" i="1"/>
  <c r="D35" i="1"/>
  <c r="D37" i="1"/>
  <c r="D39" i="1"/>
  <c r="D42" i="1"/>
  <c r="D45" i="1"/>
  <c r="D48" i="1"/>
  <c r="D51" i="1"/>
  <c r="D54" i="1"/>
  <c r="A141" i="1"/>
  <c r="A145" i="1"/>
  <c r="A149" i="1"/>
  <c r="A5" i="1"/>
  <c r="D9" i="1"/>
  <c r="D11" i="1"/>
  <c r="D13" i="1"/>
  <c r="A15" i="1"/>
  <c r="D16" i="1"/>
  <c r="C17" i="1"/>
  <c r="A18" i="1"/>
  <c r="D20" i="1"/>
  <c r="C21" i="1"/>
  <c r="A22" i="1"/>
  <c r="D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3" i="1"/>
  <c r="C64" i="1"/>
  <c r="C65" i="1"/>
  <c r="C67" i="1"/>
  <c r="C66" i="1"/>
  <c r="C68" i="1"/>
  <c r="C69" i="1"/>
  <c r="C70" i="1"/>
  <c r="C71" i="1"/>
  <c r="C72" i="1"/>
  <c r="C73" i="1"/>
  <c r="C75" i="1"/>
  <c r="C74" i="1"/>
  <c r="C76" i="1"/>
  <c r="C77" i="1"/>
  <c r="C78" i="1"/>
  <c r="C79" i="1"/>
  <c r="C80" i="1"/>
  <c r="C81" i="1"/>
  <c r="C82" i="1"/>
  <c r="C83" i="1"/>
  <c r="C84" i="1"/>
  <c r="C85" i="1"/>
  <c r="C87" i="1"/>
  <c r="C86" i="1"/>
  <c r="C88" i="1"/>
  <c r="C89" i="1"/>
  <c r="C90" i="1"/>
  <c r="C91" i="1"/>
  <c r="C92" i="1"/>
  <c r="C93" i="1"/>
  <c r="C94" i="1"/>
  <c r="C95" i="1"/>
  <c r="C96" i="1"/>
  <c r="C97" i="1"/>
  <c r="C98" i="1"/>
  <c r="C100" i="1"/>
  <c r="C99" i="1"/>
  <c r="C101" i="1"/>
  <c r="C102" i="1"/>
  <c r="C103" i="1"/>
  <c r="C104" i="1"/>
  <c r="C105" i="1"/>
  <c r="C106" i="1"/>
  <c r="C107" i="1"/>
  <c r="C2" i="1"/>
  <c r="D14" i="1"/>
  <c r="D23" i="1"/>
  <c r="B25" i="1"/>
  <c r="B27" i="1"/>
  <c r="B29" i="1"/>
  <c r="B31" i="1"/>
  <c r="B34" i="1"/>
  <c r="B37" i="1"/>
  <c r="B39" i="1"/>
  <c r="B40" i="1"/>
  <c r="B43" i="1"/>
  <c r="B47" i="1"/>
  <c r="B51" i="1"/>
  <c r="D55" i="1"/>
  <c r="D57" i="1"/>
  <c r="D59" i="1"/>
  <c r="D61" i="1"/>
  <c r="D64" i="1"/>
  <c r="D67" i="1"/>
  <c r="D68" i="1"/>
  <c r="D70" i="1"/>
  <c r="D72" i="1"/>
  <c r="D75" i="1"/>
  <c r="D76" i="1"/>
  <c r="D78" i="1"/>
  <c r="D80" i="1"/>
  <c r="D82" i="1"/>
  <c r="D84" i="1"/>
  <c r="D87" i="1"/>
  <c r="D88" i="1"/>
  <c r="D90" i="1"/>
  <c r="D92" i="1"/>
  <c r="D94" i="1"/>
  <c r="D96" i="1"/>
  <c r="D98" i="1"/>
  <c r="D99" i="1"/>
  <c r="D102" i="1"/>
  <c r="D104" i="1"/>
  <c r="D106" i="1"/>
  <c r="D2" i="1"/>
  <c r="B44" i="1"/>
  <c r="B48" i="1"/>
  <c r="B52" i="1"/>
  <c r="B55" i="1"/>
  <c r="B57" i="1"/>
  <c r="B59" i="1"/>
  <c r="B61" i="1"/>
  <c r="B64" i="1"/>
  <c r="B67" i="1"/>
  <c r="B68" i="1"/>
  <c r="B70" i="1"/>
  <c r="B72" i="1"/>
  <c r="B75" i="1"/>
  <c r="B76" i="1"/>
  <c r="B78" i="1"/>
  <c r="B80" i="1"/>
  <c r="B82" i="1"/>
  <c r="B84" i="1"/>
  <c r="B87" i="1"/>
  <c r="B88" i="1"/>
  <c r="B90" i="1"/>
  <c r="B92" i="1"/>
  <c r="B94" i="1"/>
  <c r="B96" i="1"/>
  <c r="B98" i="1"/>
  <c r="B99" i="1"/>
  <c r="B102" i="1"/>
  <c r="B104" i="1"/>
  <c r="B2" i="1"/>
  <c r="B45" i="1"/>
  <c r="B49" i="1"/>
  <c r="B53" i="1"/>
  <c r="D56" i="1"/>
  <c r="D58" i="1"/>
  <c r="D60" i="1"/>
  <c r="D63" i="1"/>
  <c r="D65" i="1"/>
  <c r="D66" i="1"/>
  <c r="D69" i="1"/>
  <c r="D71" i="1"/>
  <c r="D73" i="1"/>
  <c r="D74" i="1"/>
  <c r="D77" i="1"/>
  <c r="D79" i="1"/>
  <c r="D81" i="1"/>
  <c r="D83" i="1"/>
  <c r="D85" i="1"/>
  <c r="D86" i="1"/>
  <c r="D89" i="1"/>
  <c r="D91" i="1"/>
  <c r="D93" i="1"/>
  <c r="D95" i="1"/>
  <c r="D97" i="1"/>
  <c r="D100" i="1"/>
  <c r="D101" i="1"/>
  <c r="D103" i="1"/>
  <c r="D105" i="1"/>
  <c r="D107" i="1"/>
  <c r="B42" i="1"/>
  <c r="B46" i="1"/>
  <c r="B50" i="1"/>
  <c r="B54" i="1"/>
  <c r="B56" i="1"/>
  <c r="B58" i="1"/>
  <c r="B60" i="1"/>
  <c r="B63" i="1"/>
  <c r="B65" i="1"/>
  <c r="B66" i="1"/>
  <c r="B69" i="1"/>
  <c r="B71" i="1"/>
  <c r="B73" i="1"/>
  <c r="B74" i="1"/>
  <c r="B77" i="1"/>
  <c r="B79" i="1"/>
  <c r="B81" i="1"/>
  <c r="B83" i="1"/>
  <c r="B85" i="1"/>
  <c r="B86" i="1"/>
  <c r="B89" i="1"/>
  <c r="B91" i="1"/>
  <c r="B93" i="1"/>
  <c r="B95" i="1"/>
  <c r="B97" i="1"/>
  <c r="B100" i="1"/>
  <c r="B101" i="1"/>
  <c r="B103" i="1"/>
  <c r="B105" i="1"/>
  <c r="B107" i="1"/>
  <c r="B106" i="1"/>
</calcChain>
</file>

<file path=xl/sharedStrings.xml><?xml version="1.0" encoding="utf-8"?>
<sst xmlns="http://schemas.openxmlformats.org/spreadsheetml/2006/main" count="219" uniqueCount="10">
  <si>
    <t>PRIMARIA TURNO CONFIRMADO</t>
  </si>
  <si>
    <t>TURNO</t>
  </si>
  <si>
    <t>M</t>
  </si>
  <si>
    <t>PRIMARIA</t>
  </si>
  <si>
    <t>MARTINEZ</t>
  </si>
  <si>
    <t>CANDELA</t>
  </si>
  <si>
    <t>T</t>
  </si>
  <si>
    <t>V</t>
  </si>
  <si>
    <t>CHERMULAS</t>
  </si>
  <si>
    <t>JONATHAN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</si>
</sst>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C0A]#,##0.00;[Red]&quot;(&quot;[$$-2C0A]#,##0.00&quot;)&quot;"/>
  </numFmts>
  <fonts count="6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4"/>
      <color rgb="FFEFEFEF"/>
      <name val="Calibri"/>
      <family val="2"/>
    </font>
    <font>
      <b/>
      <sz val="11"/>
      <color rgb="FFEFEFE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abSelected="1" workbookViewId="0">
      <selection activeCell="G7" sqref="G7"/>
    </sheetView>
  </sheetViews>
  <sheetFormatPr baseColWidth="10" defaultRowHeight="14.25"/>
  <cols>
    <col min="1" max="1" width="11.125" customWidth="1"/>
    <col min="2" max="2" width="11.875" customWidth="1"/>
    <col min="3" max="3" width="22.25" customWidth="1"/>
    <col min="4" max="4" width="31.875" customWidth="1"/>
    <col min="5" max="5" width="8.75" customWidth="1"/>
  </cols>
  <sheetData>
    <row r="1" spans="1:5" ht="42.2" customHeight="1">
      <c r="A1" s="7" t="s">
        <v>0</v>
      </c>
      <c r="B1" s="7"/>
      <c r="C1" s="7"/>
      <c r="D1" s="7"/>
      <c r="E1" s="7"/>
    </row>
    <row r="2" spans="1:5" ht="15">
      <c r="A2" s="1" t="str">
        <f ca="1">IFERROR(__xludf.dummyfunction("QUERY('ASISTENCIA 3ER SEMANA'!A2:H1143,""SELECT B, C, D, E, G WHERE F = 'V' AND A=3 ORDER BY D, E"")"),"CARRERA")</f>
        <v>CARRERA</v>
      </c>
      <c r="B2" s="1" t="str">
        <f ca="1">IFERROR(__xludf.dummyfunction("""COMPUTED_VALUE"""),"DNI")</f>
        <v>DNI</v>
      </c>
      <c r="C2" s="1" t="str">
        <f ca="1">IFERROR(__xludf.dummyfunction("""COMPUTED_VALUE"""),"APELLIDO")</f>
        <v>APELLIDO</v>
      </c>
      <c r="D2" s="1" t="str">
        <f ca="1">IFERROR(__xludf.dummyfunction("""COMPUTED_VALUE"""),"NOMBRE")</f>
        <v>NOMBRE</v>
      </c>
      <c r="E2" s="1" t="s">
        <v>1</v>
      </c>
    </row>
    <row r="3" spans="1:5" ht="15">
      <c r="A3" s="2" t="str">
        <f ca="1">IFERROR(__xludf.dummyfunction("""COMPUTED_VALUE"""),"PRIMARIA")</f>
        <v>PRIMARIA</v>
      </c>
      <c r="B3" s="2">
        <f ca="1">IFERROR(__xludf.dummyfunction("""COMPUTED_VALUE"""),38142282)</f>
        <v>38142282</v>
      </c>
      <c r="C3" s="3" t="str">
        <f ca="1">IFERROR(__xludf.dummyfunction("""COMPUTED_VALUE"""),"ALBO")</f>
        <v>ALBO</v>
      </c>
      <c r="D3" s="3" t="str">
        <f ca="1">IFERROR(__xludf.dummyfunction("""COMPUTED_VALUE"""),"BARBARA MACARENA")</f>
        <v>BARBARA MACARENA</v>
      </c>
      <c r="E3" s="2" t="s">
        <v>2</v>
      </c>
    </row>
    <row r="4" spans="1:5" ht="15">
      <c r="A4" s="2" t="str">
        <f ca="1">IFERROR(__xludf.dummyfunction("""COMPUTED_VALUE"""),"PRIMARIA")</f>
        <v>PRIMARIA</v>
      </c>
      <c r="B4" s="2">
        <f ca="1">IFERROR(__xludf.dummyfunction("""COMPUTED_VALUE"""),43312512)</f>
        <v>43312512</v>
      </c>
      <c r="C4" s="3" t="str">
        <f ca="1">IFERROR(__xludf.dummyfunction("""COMPUTED_VALUE"""),"ALI")</f>
        <v>ALI</v>
      </c>
      <c r="D4" s="3" t="str">
        <f ca="1">IFERROR(__xludf.dummyfunction("""COMPUTED_VALUE"""),"ELIANA SOFíA")</f>
        <v>ELIANA SOFíA</v>
      </c>
      <c r="E4" s="2" t="s">
        <v>2</v>
      </c>
    </row>
    <row r="5" spans="1:5" ht="15">
      <c r="A5" s="2" t="str">
        <f ca="1">IFERROR(__xludf.dummyfunction("""COMPUTED_VALUE"""),"PRIMARIA")</f>
        <v>PRIMARIA</v>
      </c>
      <c r="B5" s="2">
        <f ca="1">IFERROR(__xludf.dummyfunction("""COMPUTED_VALUE"""),41669158)</f>
        <v>41669158</v>
      </c>
      <c r="C5" s="3" t="str">
        <f ca="1">IFERROR(__xludf.dummyfunction("""COMPUTED_VALUE"""),"ALONSO")</f>
        <v>ALONSO</v>
      </c>
      <c r="D5" s="3" t="str">
        <f ca="1">IFERROR(__xludf.dummyfunction("""COMPUTED_VALUE"""),"PALOMA")</f>
        <v>PALOMA</v>
      </c>
      <c r="E5" s="2" t="s">
        <v>2</v>
      </c>
    </row>
    <row r="6" spans="1:5" ht="15">
      <c r="A6" s="2" t="str">
        <f ca="1">IFERROR(__xludf.dummyfunction("""COMPUTED_VALUE"""),"PRIMARIA")</f>
        <v>PRIMARIA</v>
      </c>
      <c r="B6" s="2">
        <f ca="1">IFERROR(__xludf.dummyfunction("""COMPUTED_VALUE"""),37789562)</f>
        <v>37789562</v>
      </c>
      <c r="C6" s="3" t="str">
        <f ca="1">IFERROR(__xludf.dummyfunction("""COMPUTED_VALUE"""),"ALTAMIRANO")</f>
        <v>ALTAMIRANO</v>
      </c>
      <c r="D6" s="3" t="str">
        <f ca="1">IFERROR(__xludf.dummyfunction("""COMPUTED_VALUE"""),"ERICA")</f>
        <v>ERICA</v>
      </c>
      <c r="E6" s="2" t="s">
        <v>2</v>
      </c>
    </row>
    <row r="7" spans="1:5" ht="15">
      <c r="A7" s="2" t="str">
        <f ca="1">IFERROR(__xludf.dummyfunction("""COMPUTED_VALUE"""),"PRIMARIA")</f>
        <v>PRIMARIA</v>
      </c>
      <c r="B7" s="2">
        <f ca="1">IFERROR(__xludf.dummyfunction("""COMPUTED_VALUE"""),37559277)</f>
        <v>37559277</v>
      </c>
      <c r="C7" s="3" t="str">
        <f ca="1">IFERROR(__xludf.dummyfunction("""COMPUTED_VALUE"""),"ANDRADA")</f>
        <v>ANDRADA</v>
      </c>
      <c r="D7" s="3" t="str">
        <f ca="1">IFERROR(__xludf.dummyfunction("""COMPUTED_VALUE"""),"NATALIA MARIEL")</f>
        <v>NATALIA MARIEL</v>
      </c>
      <c r="E7" s="2" t="s">
        <v>2</v>
      </c>
    </row>
    <row r="8" spans="1:5" ht="15">
      <c r="A8" s="2" t="str">
        <f ca="1">IFERROR(__xludf.dummyfunction("""COMPUTED_VALUE"""),"PRIMARIA")</f>
        <v>PRIMARIA</v>
      </c>
      <c r="B8" s="2">
        <f ca="1">IFERROR(__xludf.dummyfunction("""COMPUTED_VALUE"""),43855878)</f>
        <v>43855878</v>
      </c>
      <c r="C8" s="3" t="str">
        <f ca="1">IFERROR(__xludf.dummyfunction("""COMPUTED_VALUE"""),"ANSOLA")</f>
        <v>ANSOLA</v>
      </c>
      <c r="D8" s="3" t="str">
        <f ca="1">IFERROR(__xludf.dummyfunction("""COMPUTED_VALUE"""),"JAZMIN")</f>
        <v>JAZMIN</v>
      </c>
      <c r="E8" s="2" t="s">
        <v>2</v>
      </c>
    </row>
    <row r="9" spans="1:5" ht="15">
      <c r="A9" s="2" t="str">
        <f ca="1">IFERROR(__xludf.dummyfunction("""COMPUTED_VALUE"""),"PRIMARIA")</f>
        <v>PRIMARIA</v>
      </c>
      <c r="B9" s="2">
        <f ca="1">IFERROR(__xludf.dummyfunction("""COMPUTED_VALUE"""),42828625)</f>
        <v>42828625</v>
      </c>
      <c r="C9" s="3" t="str">
        <f ca="1">IFERROR(__xludf.dummyfunction("""COMPUTED_VALUE"""),"ARIAS QUIROGA")</f>
        <v>ARIAS QUIROGA</v>
      </c>
      <c r="D9" s="3" t="str">
        <f ca="1">IFERROR(__xludf.dummyfunction("""COMPUTED_VALUE"""),"MARíA BELEN")</f>
        <v>MARíA BELEN</v>
      </c>
      <c r="E9" s="2" t="s">
        <v>2</v>
      </c>
    </row>
    <row r="10" spans="1:5" ht="15">
      <c r="A10" s="2" t="str">
        <f ca="1">IFERROR(__xludf.dummyfunction("""COMPUTED_VALUE"""),"PRIMARIA")</f>
        <v>PRIMARIA</v>
      </c>
      <c r="B10" s="2">
        <f ca="1">IFERROR(__xludf.dummyfunction("""COMPUTED_VALUE"""),41307182)</f>
        <v>41307182</v>
      </c>
      <c r="C10" s="3" t="str">
        <f ca="1">IFERROR(__xludf.dummyfunction("""COMPUTED_VALUE"""),"ARTEAGA")</f>
        <v>ARTEAGA</v>
      </c>
      <c r="D10" s="3" t="str">
        <f ca="1">IFERROR(__xludf.dummyfunction("""COMPUTED_VALUE"""),"MARIANELA JANNET")</f>
        <v>MARIANELA JANNET</v>
      </c>
      <c r="E10" s="2" t="s">
        <v>2</v>
      </c>
    </row>
    <row r="11" spans="1:5" ht="15">
      <c r="A11" s="2" t="str">
        <f ca="1">IFERROR(__xludf.dummyfunction("""COMPUTED_VALUE"""),"PRIMARIA")</f>
        <v>PRIMARIA</v>
      </c>
      <c r="B11" s="2">
        <f ca="1">IFERROR(__xludf.dummyfunction("""COMPUTED_VALUE"""),43509261)</f>
        <v>43509261</v>
      </c>
      <c r="C11" s="3" t="str">
        <f ca="1">IFERROR(__xludf.dummyfunction("""COMPUTED_VALUE"""),"BAESSO")</f>
        <v>BAESSO</v>
      </c>
      <c r="D11" s="3" t="str">
        <f ca="1">IFERROR(__xludf.dummyfunction("""COMPUTED_VALUE"""),"ARIADNA MAYLEN")</f>
        <v>ARIADNA MAYLEN</v>
      </c>
      <c r="E11" s="2" t="s">
        <v>2</v>
      </c>
    </row>
    <row r="12" spans="1:5" ht="15">
      <c r="A12" s="2" t="str">
        <f ca="1">IFERROR(__xludf.dummyfunction("""COMPUTED_VALUE"""),"PRIMARIA")</f>
        <v>PRIMARIA</v>
      </c>
      <c r="B12" s="2">
        <f ca="1">IFERROR(__xludf.dummyfunction("""COMPUTED_VALUE"""),42416479)</f>
        <v>42416479</v>
      </c>
      <c r="C12" s="3" t="str">
        <f ca="1">IFERROR(__xludf.dummyfunction("""COMPUTED_VALUE"""),"BASTA")</f>
        <v>BASTA</v>
      </c>
      <c r="D12" s="3" t="str">
        <f ca="1">IFERROR(__xludf.dummyfunction("""COMPUTED_VALUE"""),"GONZALO JAVIER")</f>
        <v>GONZALO JAVIER</v>
      </c>
      <c r="E12" s="2" t="s">
        <v>2</v>
      </c>
    </row>
    <row r="13" spans="1:5" ht="15">
      <c r="A13" s="2" t="str">
        <f ca="1">IFERROR(__xludf.dummyfunction("""COMPUTED_VALUE"""),"PRIMARIA")</f>
        <v>PRIMARIA</v>
      </c>
      <c r="B13" s="2">
        <f ca="1">IFERROR(__xludf.dummyfunction("""COMPUTED_VALUE"""),41332648)</f>
        <v>41332648</v>
      </c>
      <c r="C13" s="3" t="str">
        <f ca="1">IFERROR(__xludf.dummyfunction("""COMPUTED_VALUE"""),"BAZAN")</f>
        <v>BAZAN</v>
      </c>
      <c r="D13" s="3" t="str">
        <f ca="1">IFERROR(__xludf.dummyfunction("""COMPUTED_VALUE"""),"MARIA FLORENCIA")</f>
        <v>MARIA FLORENCIA</v>
      </c>
      <c r="E13" s="2" t="s">
        <v>2</v>
      </c>
    </row>
    <row r="14" spans="1:5" ht="15">
      <c r="A14" s="2" t="str">
        <f ca="1">IFERROR(__xludf.dummyfunction("""COMPUTED_VALUE"""),"PRIMARIA")</f>
        <v>PRIMARIA</v>
      </c>
      <c r="B14" s="2">
        <f ca="1">IFERROR(__xludf.dummyfunction("""COMPUTED_VALUE"""),34099759)</f>
        <v>34099759</v>
      </c>
      <c r="C14" s="3" t="str">
        <f ca="1">IFERROR(__xludf.dummyfunction("""COMPUTED_VALUE"""),"BENITEZ")</f>
        <v>BENITEZ</v>
      </c>
      <c r="D14" s="3" t="str">
        <f ca="1">IFERROR(__xludf.dummyfunction("""COMPUTED_VALUE"""),"MARíA DE LOS ANGELES")</f>
        <v>MARíA DE LOS ANGELES</v>
      </c>
      <c r="E14" s="2" t="s">
        <v>2</v>
      </c>
    </row>
    <row r="15" spans="1:5" ht="15">
      <c r="A15" s="2" t="str">
        <f ca="1">IFERROR(__xludf.dummyfunction("""COMPUTED_VALUE"""),"PRIMARIA")</f>
        <v>PRIMARIA</v>
      </c>
      <c r="B15" s="2">
        <f ca="1">IFERROR(__xludf.dummyfunction("""COMPUTED_VALUE"""),39514032)</f>
        <v>39514032</v>
      </c>
      <c r="C15" s="3" t="str">
        <f ca="1">IFERROR(__xludf.dummyfunction("""COMPUTED_VALUE"""),"BENITEZ")</f>
        <v>BENITEZ</v>
      </c>
      <c r="D15" s="3" t="str">
        <f ca="1">IFERROR(__xludf.dummyfunction("""COMPUTED_VALUE"""),"XIMENA LUJAN")</f>
        <v>XIMENA LUJAN</v>
      </c>
      <c r="E15" s="2" t="s">
        <v>2</v>
      </c>
    </row>
    <row r="16" spans="1:5" ht="15">
      <c r="A16" s="2" t="str">
        <f ca="1">IFERROR(__xludf.dummyfunction("""COMPUTED_VALUE"""),"PRIMARIA")</f>
        <v>PRIMARIA</v>
      </c>
      <c r="B16" s="2">
        <f ca="1">IFERROR(__xludf.dummyfunction("""COMPUTED_VALUE"""),40666447)</f>
        <v>40666447</v>
      </c>
      <c r="C16" s="3" t="str">
        <f ca="1">IFERROR(__xludf.dummyfunction("""COMPUTED_VALUE"""),"BITANCURT")</f>
        <v>BITANCURT</v>
      </c>
      <c r="D16" s="3" t="str">
        <f ca="1">IFERROR(__xludf.dummyfunction("""COMPUTED_VALUE"""),"ESTEFANíA")</f>
        <v>ESTEFANíA</v>
      </c>
      <c r="E16" s="2" t="s">
        <v>2</v>
      </c>
    </row>
    <row r="17" spans="1:5" ht="15">
      <c r="A17" s="2" t="str">
        <f ca="1">IFERROR(__xludf.dummyfunction("""COMPUTED_VALUE"""),"PRIMARIA")</f>
        <v>PRIMARIA</v>
      </c>
      <c r="B17" s="2">
        <f ca="1">IFERROR(__xludf.dummyfunction("""COMPUTED_VALUE"""),39710187)</f>
        <v>39710187</v>
      </c>
      <c r="C17" s="3" t="str">
        <f ca="1">IFERROR(__xludf.dummyfunction("""COMPUTED_VALUE"""),"BROIN")</f>
        <v>BROIN</v>
      </c>
      <c r="D17" s="3" t="str">
        <f ca="1">IFERROR(__xludf.dummyfunction("""COMPUTED_VALUE"""),"ORIANA")</f>
        <v>ORIANA</v>
      </c>
      <c r="E17" s="2" t="s">
        <v>2</v>
      </c>
    </row>
    <row r="18" spans="1:5" ht="15">
      <c r="A18" s="2" t="str">
        <f ca="1">IFERROR(__xludf.dummyfunction("""COMPUTED_VALUE"""),"PRIMARIA")</f>
        <v>PRIMARIA</v>
      </c>
      <c r="B18" s="2">
        <f ca="1">IFERROR(__xludf.dummyfunction("""COMPUTED_VALUE"""),43855773)</f>
        <v>43855773</v>
      </c>
      <c r="C18" s="3" t="str">
        <f ca="1">IFERROR(__xludf.dummyfunction("""COMPUTED_VALUE"""),"CALVO")</f>
        <v>CALVO</v>
      </c>
      <c r="D18" s="3" t="str">
        <f ca="1">IFERROR(__xludf.dummyfunction("""COMPUTED_VALUE"""),"BRISA")</f>
        <v>BRISA</v>
      </c>
      <c r="E18" s="2" t="s">
        <v>2</v>
      </c>
    </row>
    <row r="19" spans="1:5" ht="15">
      <c r="A19" s="2" t="str">
        <f ca="1">IFERROR(__xludf.dummyfunction("""COMPUTED_VALUE"""),"PRIMARIA")</f>
        <v>PRIMARIA</v>
      </c>
      <c r="B19" s="2">
        <f ca="1">IFERROR(__xludf.dummyfunction("""COMPUTED_VALUE"""),43163942)</f>
        <v>43163942</v>
      </c>
      <c r="C19" s="3" t="str">
        <f ca="1">IFERROR(__xludf.dummyfunction("""COMPUTED_VALUE"""),"CARGUANI")</f>
        <v>CARGUANI</v>
      </c>
      <c r="D19" s="3" t="str">
        <f ca="1">IFERROR(__xludf.dummyfunction("""COMPUTED_VALUE"""),"PAOLA")</f>
        <v>PAOLA</v>
      </c>
      <c r="E19" s="2" t="s">
        <v>2</v>
      </c>
    </row>
    <row r="20" spans="1:5" ht="15">
      <c r="A20" s="2" t="str">
        <f ca="1">IFERROR(__xludf.dummyfunction("""COMPUTED_VALUE"""),"PRIMARIA")</f>
        <v>PRIMARIA</v>
      </c>
      <c r="B20" s="2">
        <f ca="1">IFERROR(__xludf.dummyfunction("""COMPUTED_VALUE"""),44145110)</f>
        <v>44145110</v>
      </c>
      <c r="C20" s="3" t="str">
        <f ca="1">IFERROR(__xludf.dummyfunction("""COMPUTED_VALUE"""),"CARLONE")</f>
        <v>CARLONE</v>
      </c>
      <c r="D20" s="3" t="str">
        <f ca="1">IFERROR(__xludf.dummyfunction("""COMPUTED_VALUE"""),"SOL")</f>
        <v>SOL</v>
      </c>
      <c r="E20" s="2" t="s">
        <v>2</v>
      </c>
    </row>
    <row r="21" spans="1:5" ht="15">
      <c r="A21" s="2" t="str">
        <f ca="1">IFERROR(__xludf.dummyfunction("""COMPUTED_VALUE"""),"PRIMARIA")</f>
        <v>PRIMARIA</v>
      </c>
      <c r="B21" s="2">
        <f ca="1">IFERROR(__xludf.dummyfunction("""COMPUTED_VALUE"""),35618936)</f>
        <v>35618936</v>
      </c>
      <c r="C21" s="3" t="str">
        <f ca="1">IFERROR(__xludf.dummyfunction("""COMPUTED_VALUE"""),"CARTE")</f>
        <v>CARTE</v>
      </c>
      <c r="D21" s="3" t="str">
        <f ca="1">IFERROR(__xludf.dummyfunction("""COMPUTED_VALUE"""),"GISELA ALEJANDRA")</f>
        <v>GISELA ALEJANDRA</v>
      </c>
      <c r="E21" s="2" t="s">
        <v>2</v>
      </c>
    </row>
    <row r="22" spans="1:5" ht="15">
      <c r="A22" s="2" t="str">
        <f ca="1">IFERROR(__xludf.dummyfunction("""COMPUTED_VALUE"""),"PRIMARIA")</f>
        <v>PRIMARIA</v>
      </c>
      <c r="B22" s="2">
        <f ca="1">IFERROR(__xludf.dummyfunction("""COMPUTED_VALUE"""),42827810)</f>
        <v>42827810</v>
      </c>
      <c r="C22" s="3" t="str">
        <f ca="1">IFERROR(__xludf.dummyfunction("""COMPUTED_VALUE"""),"CASTRO LAZZARO")</f>
        <v>CASTRO LAZZARO</v>
      </c>
      <c r="D22" s="3" t="str">
        <f ca="1">IFERROR(__xludf.dummyfunction("""COMPUTED_VALUE"""),"SOFíA")</f>
        <v>SOFíA</v>
      </c>
      <c r="E22" s="2" t="s">
        <v>2</v>
      </c>
    </row>
    <row r="23" spans="1:5" ht="15">
      <c r="A23" s="2" t="str">
        <f ca="1">IFERROR(__xludf.dummyfunction("""COMPUTED_VALUE"""),"PRIMARIA")</f>
        <v>PRIMARIA</v>
      </c>
      <c r="B23" s="2">
        <f ca="1">IFERROR(__xludf.dummyfunction("""COMPUTED_VALUE"""),43851832)</f>
        <v>43851832</v>
      </c>
      <c r="C23" s="3" t="str">
        <f ca="1">IFERROR(__xludf.dummyfunction("""COMPUTED_VALUE"""),"CATALáN")</f>
        <v>CATALáN</v>
      </c>
      <c r="D23" s="3" t="str">
        <f ca="1">IFERROR(__xludf.dummyfunction("""COMPUTED_VALUE"""),"YAZMIN AILEN")</f>
        <v>YAZMIN AILEN</v>
      </c>
      <c r="E23" s="2" t="s">
        <v>2</v>
      </c>
    </row>
    <row r="24" spans="1:5" ht="15">
      <c r="A24" s="2" t="str">
        <f ca="1">IFERROR(__xludf.dummyfunction("""COMPUTED_VALUE"""),"PRIMARIA")</f>
        <v>PRIMARIA</v>
      </c>
      <c r="B24" s="2">
        <f ca="1">IFERROR(__xludf.dummyfunction("""COMPUTED_VALUE"""),42677568)</f>
        <v>42677568</v>
      </c>
      <c r="C24" s="3" t="str">
        <f ca="1">IFERROR(__xludf.dummyfunction("""COMPUTED_VALUE"""),"CHIOLI")</f>
        <v>CHIOLI</v>
      </c>
      <c r="D24" s="3" t="str">
        <f ca="1">IFERROR(__xludf.dummyfunction("""COMPUTED_VALUE"""),"AILEN ANDREA")</f>
        <v>AILEN ANDREA</v>
      </c>
      <c r="E24" s="2" t="s">
        <v>2</v>
      </c>
    </row>
    <row r="25" spans="1:5" ht="15">
      <c r="A25" s="2" t="str">
        <f ca="1">IFERROR(__xludf.dummyfunction("""COMPUTED_VALUE"""),"PRIMARIA")</f>
        <v>PRIMARIA</v>
      </c>
      <c r="B25" s="2">
        <f ca="1">IFERROR(__xludf.dummyfunction("""COMPUTED_VALUE"""),40059324)</f>
        <v>40059324</v>
      </c>
      <c r="C25" s="3" t="str">
        <f ca="1">IFERROR(__xludf.dummyfunction("""COMPUTED_VALUE"""),"CIRIACO")</f>
        <v>CIRIACO</v>
      </c>
      <c r="D25" s="3" t="str">
        <f ca="1">IFERROR(__xludf.dummyfunction("""COMPUTED_VALUE"""),"PRISCILA MAGALI")</f>
        <v>PRISCILA MAGALI</v>
      </c>
      <c r="E25" s="2" t="s">
        <v>2</v>
      </c>
    </row>
    <row r="26" spans="1:5" ht="15">
      <c r="A26" s="2" t="str">
        <f ca="1">IFERROR(__xludf.dummyfunction("""COMPUTED_VALUE"""),"PRIMARIA")</f>
        <v>PRIMARIA</v>
      </c>
      <c r="B26" s="2">
        <f ca="1">IFERROR(__xludf.dummyfunction("""COMPUTED_VALUE"""),40885075)</f>
        <v>40885075</v>
      </c>
      <c r="C26" s="3" t="str">
        <f ca="1">IFERROR(__xludf.dummyfunction("""COMPUTED_VALUE"""),"CLAVERO")</f>
        <v>CLAVERO</v>
      </c>
      <c r="D26" s="3" t="str">
        <f ca="1">IFERROR(__xludf.dummyfunction("""COMPUTED_VALUE"""),"JULIETA")</f>
        <v>JULIETA</v>
      </c>
      <c r="E26" s="2" t="s">
        <v>2</v>
      </c>
    </row>
    <row r="27" spans="1:5" ht="15">
      <c r="A27" s="2" t="str">
        <f ca="1">IFERROR(__xludf.dummyfunction("""COMPUTED_VALUE"""),"PRIMARIA")</f>
        <v>PRIMARIA</v>
      </c>
      <c r="B27" s="2">
        <f ca="1">IFERROR(__xludf.dummyfunction("""COMPUTED_VALUE"""),40864494)</f>
        <v>40864494</v>
      </c>
      <c r="C27" s="3" t="str">
        <f ca="1">IFERROR(__xludf.dummyfunction("""COMPUTED_VALUE"""),"COLAVOLPE DI SANTO")</f>
        <v>COLAVOLPE DI SANTO</v>
      </c>
      <c r="D27" s="3" t="str">
        <f ca="1">IFERROR(__xludf.dummyfunction("""COMPUTED_VALUE"""),"FLORENCIA AYLEN")</f>
        <v>FLORENCIA AYLEN</v>
      </c>
      <c r="E27" s="2" t="s">
        <v>2</v>
      </c>
    </row>
    <row r="28" spans="1:5" ht="15">
      <c r="A28" s="2" t="str">
        <f ca="1">IFERROR(__xludf.dummyfunction("""COMPUTED_VALUE"""),"PRIMARIA")</f>
        <v>PRIMARIA</v>
      </c>
      <c r="B28" s="2">
        <f ca="1">IFERROR(__xludf.dummyfunction("""COMPUTED_VALUE"""),39764555)</f>
        <v>39764555</v>
      </c>
      <c r="C28" s="3" t="str">
        <f ca="1">IFERROR(__xludf.dummyfunction("""COMPUTED_VALUE"""),"CONDE CARDOSO")</f>
        <v>CONDE CARDOSO</v>
      </c>
      <c r="D28" s="3" t="str">
        <f ca="1">IFERROR(__xludf.dummyfunction("""COMPUTED_VALUE"""),"FEDERICA")</f>
        <v>FEDERICA</v>
      </c>
      <c r="E28" s="2" t="s">
        <v>2</v>
      </c>
    </row>
    <row r="29" spans="1:5" ht="15">
      <c r="A29" s="2" t="str">
        <f ca="1">IFERROR(__xludf.dummyfunction("""COMPUTED_VALUE"""),"PRIMARIA")</f>
        <v>PRIMARIA</v>
      </c>
      <c r="B29" s="2">
        <f ca="1">IFERROR(__xludf.dummyfunction("""COMPUTED_VALUE"""),42955099)</f>
        <v>42955099</v>
      </c>
      <c r="C29" s="3" t="str">
        <f ca="1">IFERROR(__xludf.dummyfunction("""COMPUTED_VALUE"""),"CORREA")</f>
        <v>CORREA</v>
      </c>
      <c r="D29" s="3" t="str">
        <f ca="1">IFERROR(__xludf.dummyfunction("""COMPUTED_VALUE"""),"MAYRA")</f>
        <v>MAYRA</v>
      </c>
      <c r="E29" s="2" t="s">
        <v>2</v>
      </c>
    </row>
    <row r="30" spans="1:5" ht="15">
      <c r="A30" s="2" t="str">
        <f ca="1">IFERROR(__xludf.dummyfunction("""COMPUTED_VALUE"""),"PRIMARIA")</f>
        <v>PRIMARIA</v>
      </c>
      <c r="B30" s="2">
        <f ca="1">IFERROR(__xludf.dummyfunction("""COMPUTED_VALUE"""),33788746)</f>
        <v>33788746</v>
      </c>
      <c r="C30" s="3" t="str">
        <f ca="1">IFERROR(__xludf.dummyfunction("""COMPUTED_VALUE"""),"CRUGNALE")</f>
        <v>CRUGNALE</v>
      </c>
      <c r="D30" s="3" t="str">
        <f ca="1">IFERROR(__xludf.dummyfunction("""COMPUTED_VALUE"""),"MARIELA SOLEDAD")</f>
        <v>MARIELA SOLEDAD</v>
      </c>
      <c r="E30" s="2" t="s">
        <v>2</v>
      </c>
    </row>
    <row r="31" spans="1:5" ht="15">
      <c r="A31" s="2" t="str">
        <f ca="1">IFERROR(__xludf.dummyfunction("""COMPUTED_VALUE"""),"PRIMARIA")</f>
        <v>PRIMARIA</v>
      </c>
      <c r="B31" s="2">
        <f ca="1">IFERROR(__xludf.dummyfunction("""COMPUTED_VALUE"""),42156771)</f>
        <v>42156771</v>
      </c>
      <c r="C31" s="3" t="str">
        <f ca="1">IFERROR(__xludf.dummyfunction("""COMPUTED_VALUE"""),"CUMINAO")</f>
        <v>CUMINAO</v>
      </c>
      <c r="D31" s="3" t="str">
        <f ca="1">IFERROR(__xludf.dummyfunction("""COMPUTED_VALUE"""),"SOLANGE ALEJANDRA DEL VALLE")</f>
        <v>SOLANGE ALEJANDRA DEL VALLE</v>
      </c>
      <c r="E31" s="2" t="s">
        <v>2</v>
      </c>
    </row>
    <row r="32" spans="1:5" ht="15">
      <c r="A32" s="2" t="str">
        <f ca="1">IFERROR(__xludf.dummyfunction("""COMPUTED_VALUE"""),"PRIMARIA")</f>
        <v>PRIMARIA</v>
      </c>
      <c r="B32" s="2">
        <f ca="1">IFERROR(__xludf.dummyfunction("""COMPUTED_VALUE"""),43456881)</f>
        <v>43456881</v>
      </c>
      <c r="C32" s="3" t="str">
        <f ca="1">IFERROR(__xludf.dummyfunction("""COMPUTED_VALUE"""),"DE LOS RIOS")</f>
        <v>DE LOS RIOS</v>
      </c>
      <c r="D32" s="3" t="str">
        <f ca="1">IFERROR(__xludf.dummyfunction("""COMPUTED_VALUE"""),"MACARENA")</f>
        <v>MACARENA</v>
      </c>
      <c r="E32" s="2" t="s">
        <v>2</v>
      </c>
    </row>
    <row r="33" spans="1:5" ht="15">
      <c r="A33" s="2" t="str">
        <f ca="1">IFERROR(__xludf.dummyfunction("""COMPUTED_VALUE"""),"PRIMARIA")</f>
        <v>PRIMARIA</v>
      </c>
      <c r="B33" s="2">
        <f ca="1">IFERROR(__xludf.dummyfunction("""COMPUTED_VALUE"""),41854451)</f>
        <v>41854451</v>
      </c>
      <c r="C33" s="3" t="str">
        <f ca="1">IFERROR(__xludf.dummyfunction("""COMPUTED_VALUE"""),"DI GERONIMO")</f>
        <v>DI GERONIMO</v>
      </c>
      <c r="D33" s="3" t="str">
        <f ca="1">IFERROR(__xludf.dummyfunction("""COMPUTED_VALUE"""),"YAMILA")</f>
        <v>YAMILA</v>
      </c>
      <c r="E33" s="2" t="s">
        <v>2</v>
      </c>
    </row>
    <row r="34" spans="1:5" ht="15">
      <c r="A34" s="2" t="str">
        <f ca="1">IFERROR(__xludf.dummyfunction("""COMPUTED_VALUE"""),"PRIMARIA")</f>
        <v>PRIMARIA</v>
      </c>
      <c r="B34" s="2">
        <f ca="1">IFERROR(__xludf.dummyfunction("""COMPUTED_VALUE"""),42569124)</f>
        <v>42569124</v>
      </c>
      <c r="C34" s="3" t="str">
        <f ca="1">IFERROR(__xludf.dummyfunction("""COMPUTED_VALUE"""),"DI NUNZIO")</f>
        <v>DI NUNZIO</v>
      </c>
      <c r="D34" s="3" t="str">
        <f ca="1">IFERROR(__xludf.dummyfunction("""COMPUTED_VALUE"""),"LUCíA")</f>
        <v>LUCíA</v>
      </c>
      <c r="E34" s="2" t="s">
        <v>2</v>
      </c>
    </row>
    <row r="35" spans="1:5" ht="15">
      <c r="A35" s="2" t="str">
        <f ca="1">IFERROR(__xludf.dummyfunction("""COMPUTED_VALUE"""),"PRIMARIA")</f>
        <v>PRIMARIA</v>
      </c>
      <c r="B35" s="2">
        <f ca="1">IFERROR(__xludf.dummyfunction("""COMPUTED_VALUE"""),44264887)</f>
        <v>44264887</v>
      </c>
      <c r="C35" s="3" t="str">
        <f ca="1">IFERROR(__xludf.dummyfunction("""COMPUTED_VALUE"""),"DIAZ")</f>
        <v>DIAZ</v>
      </c>
      <c r="D35" s="3" t="str">
        <f ca="1">IFERROR(__xludf.dummyfunction("""COMPUTED_VALUE"""),"YAZMIN")</f>
        <v>YAZMIN</v>
      </c>
      <c r="E35" s="2" t="s">
        <v>2</v>
      </c>
    </row>
    <row r="36" spans="1:5" ht="15">
      <c r="A36" s="2" t="str">
        <f ca="1">IFERROR(__xludf.dummyfunction("""COMPUTED_VALUE"""),"PRIMARIA")</f>
        <v>PRIMARIA</v>
      </c>
      <c r="B36" s="2">
        <f ca="1">IFERROR(__xludf.dummyfunction("""COMPUTED_VALUE"""),41197207)</f>
        <v>41197207</v>
      </c>
      <c r="C36" s="3" t="str">
        <f ca="1">IFERROR(__xludf.dummyfunction("""COMPUTED_VALUE"""),"ECHEVERRíA RAMIREZ")</f>
        <v>ECHEVERRíA RAMIREZ</v>
      </c>
      <c r="D36" s="3" t="str">
        <f ca="1">IFERROR(__xludf.dummyfunction("""COMPUTED_VALUE"""),"LUANA MAGALI")</f>
        <v>LUANA MAGALI</v>
      </c>
      <c r="E36" s="2" t="s">
        <v>2</v>
      </c>
    </row>
    <row r="37" spans="1:5" ht="15">
      <c r="A37" s="2" t="str">
        <f ca="1">IFERROR(__xludf.dummyfunction("""COMPUTED_VALUE"""),"PRIMARIA")</f>
        <v>PRIMARIA</v>
      </c>
      <c r="B37" s="2">
        <f ca="1">IFERROR(__xludf.dummyfunction("""COMPUTED_VALUE"""),40809745)</f>
        <v>40809745</v>
      </c>
      <c r="C37" s="3" t="str">
        <f ca="1">IFERROR(__xludf.dummyfunction("""COMPUTED_VALUE"""),"ELIA GONZALEZ")</f>
        <v>ELIA GONZALEZ</v>
      </c>
      <c r="D37" s="3" t="str">
        <f ca="1">IFERROR(__xludf.dummyfunction("""COMPUTED_VALUE"""),"FIORELLA")</f>
        <v>FIORELLA</v>
      </c>
      <c r="E37" s="2" t="s">
        <v>2</v>
      </c>
    </row>
    <row r="38" spans="1:5" ht="15">
      <c r="A38" s="2" t="str">
        <f ca="1">IFERROR(__xludf.dummyfunction("""COMPUTED_VALUE"""),"PRIMARIA")</f>
        <v>PRIMARIA</v>
      </c>
      <c r="B38" s="2">
        <f ca="1">IFERROR(__xludf.dummyfunction("""COMPUTED_VALUE"""),42630017)</f>
        <v>42630017</v>
      </c>
      <c r="C38" s="3" t="str">
        <f ca="1">IFERROR(__xludf.dummyfunction("""COMPUTED_VALUE"""),"FARIAS")</f>
        <v>FARIAS</v>
      </c>
      <c r="D38" s="3" t="str">
        <f ca="1">IFERROR(__xludf.dummyfunction("""COMPUTED_VALUE"""),"DAIRA LIHUEN")</f>
        <v>DAIRA LIHUEN</v>
      </c>
      <c r="E38" s="2" t="s">
        <v>2</v>
      </c>
    </row>
    <row r="39" spans="1:5" ht="15">
      <c r="A39" s="2" t="str">
        <f ca="1">IFERROR(__xludf.dummyfunction("""COMPUTED_VALUE"""),"PRIMARIA")</f>
        <v>PRIMARIA</v>
      </c>
      <c r="B39" s="2">
        <f ca="1">IFERROR(__xludf.dummyfunction("""COMPUTED_VALUE"""),43509050)</f>
        <v>43509050</v>
      </c>
      <c r="C39" s="3" t="str">
        <f ca="1">IFERROR(__xludf.dummyfunction("""COMPUTED_VALUE"""),"FERNANDEZ")</f>
        <v>FERNANDEZ</v>
      </c>
      <c r="D39" s="3" t="str">
        <f ca="1">IFERROR(__xludf.dummyfunction("""COMPUTED_VALUE"""),"ARACELI ELIZABETH")</f>
        <v>ARACELI ELIZABETH</v>
      </c>
      <c r="E39" s="2" t="s">
        <v>2</v>
      </c>
    </row>
    <row r="40" spans="1:5" ht="15">
      <c r="A40" s="2" t="str">
        <f ca="1">IFERROR(__xludf.dummyfunction("""COMPUTED_VALUE"""),"PRIMARIA")</f>
        <v>PRIMARIA</v>
      </c>
      <c r="B40" s="2">
        <f ca="1">IFERROR(__xludf.dummyfunction("""COMPUTED_VALUE"""),43854253)</f>
        <v>43854253</v>
      </c>
      <c r="C40" s="3" t="str">
        <f ca="1">IFERROR(__xludf.dummyfunction("""COMPUTED_VALUE"""),"FERNANDEZ CALIZAYA")</f>
        <v>FERNANDEZ CALIZAYA</v>
      </c>
      <c r="D40" s="3" t="str">
        <f ca="1">IFERROR(__xludf.dummyfunction("""COMPUTED_VALUE"""),"MARCELA")</f>
        <v>MARCELA</v>
      </c>
      <c r="E40" s="2" t="s">
        <v>2</v>
      </c>
    </row>
    <row r="41" spans="1:5" ht="15">
      <c r="A41" s="2" t="str">
        <f ca="1">IFERROR(__xludf.dummyfunction("""COMPUTED_VALUE"""),"PRIMARIA")</f>
        <v>PRIMARIA</v>
      </c>
      <c r="B41" s="2">
        <f ca="1">IFERROR(__xludf.dummyfunction("""COMPUTED_VALUE"""),38005974)</f>
        <v>38005974</v>
      </c>
      <c r="C41" s="3" t="str">
        <f ca="1">IFERROR(__xludf.dummyfunction("""COMPUTED_VALUE"""),"FISTOLERA")</f>
        <v>FISTOLERA</v>
      </c>
      <c r="D41" s="3" t="str">
        <f ca="1">IFERROR(__xludf.dummyfunction("""COMPUTED_VALUE"""),"ANTONELLA FLORENCIA")</f>
        <v>ANTONELLA FLORENCIA</v>
      </c>
      <c r="E41" s="2" t="s">
        <v>2</v>
      </c>
    </row>
    <row r="42" spans="1:5" ht="15">
      <c r="A42" s="2" t="str">
        <f ca="1">IFERROR(__xludf.dummyfunction("""COMPUTED_VALUE"""),"PRIMARIA")</f>
        <v>PRIMARIA</v>
      </c>
      <c r="B42" s="2">
        <f ca="1">IFERROR(__xludf.dummyfunction("""COMPUTED_VALUE"""),41927743)</f>
        <v>41927743</v>
      </c>
      <c r="C42" s="3" t="str">
        <f ca="1">IFERROR(__xludf.dummyfunction("""COMPUTED_VALUE"""),"GALLARDO")</f>
        <v>GALLARDO</v>
      </c>
      <c r="D42" s="3" t="str">
        <f ca="1">IFERROR(__xludf.dummyfunction("""COMPUTED_VALUE"""),"SABRINA TAMARA")</f>
        <v>SABRINA TAMARA</v>
      </c>
      <c r="E42" s="2" t="s">
        <v>2</v>
      </c>
    </row>
    <row r="43" spans="1:5" ht="15">
      <c r="A43" s="2" t="str">
        <f ca="1">IFERROR(__xludf.dummyfunction("""COMPUTED_VALUE"""),"PRIMARIA")</f>
        <v>PRIMARIA</v>
      </c>
      <c r="B43" s="2">
        <f ca="1">IFERROR(__xludf.dummyfunction("""COMPUTED_VALUE"""),35233427)</f>
        <v>35233427</v>
      </c>
      <c r="C43" s="3" t="str">
        <f ca="1">IFERROR(__xludf.dummyfunction("""COMPUTED_VALUE"""),"GARCIA")</f>
        <v>GARCIA</v>
      </c>
      <c r="D43" s="3" t="str">
        <f ca="1">IFERROR(__xludf.dummyfunction("""COMPUTED_VALUE"""),"SEBASTIAN")</f>
        <v>SEBASTIAN</v>
      </c>
      <c r="E43" s="2" t="s">
        <v>2</v>
      </c>
    </row>
    <row r="44" spans="1:5" ht="15">
      <c r="A44" s="2" t="str">
        <f ca="1">IFERROR(__xludf.dummyfunction("""COMPUTED_VALUE"""),"PRIMARIA")</f>
        <v>PRIMARIA</v>
      </c>
      <c r="B44" s="2">
        <f ca="1">IFERROR(__xludf.dummyfunction("""COMPUTED_VALUE"""),39065329)</f>
        <v>39065329</v>
      </c>
      <c r="C44" s="3" t="str">
        <f ca="1">IFERROR(__xludf.dummyfunction("""COMPUTED_VALUE"""),"GODOY")</f>
        <v>GODOY</v>
      </c>
      <c r="D44" s="3" t="str">
        <f ca="1">IFERROR(__xludf.dummyfunction("""COMPUTED_VALUE"""),"MAYRA LUCIANA")</f>
        <v>MAYRA LUCIANA</v>
      </c>
      <c r="E44" s="2" t="s">
        <v>2</v>
      </c>
    </row>
    <row r="45" spans="1:5" ht="15">
      <c r="A45" s="2" t="str">
        <f ca="1">IFERROR(__xludf.dummyfunction("""COMPUTED_VALUE"""),"PRIMARIA")</f>
        <v>PRIMARIA</v>
      </c>
      <c r="B45" s="2">
        <f ca="1">IFERROR(__xludf.dummyfunction("""COMPUTED_VALUE"""),40099106)</f>
        <v>40099106</v>
      </c>
      <c r="C45" s="3" t="str">
        <f ca="1">IFERROR(__xludf.dummyfunction("""COMPUTED_VALUE"""),"GOMEZ")</f>
        <v>GOMEZ</v>
      </c>
      <c r="D45" s="3" t="str">
        <f ca="1">IFERROR(__xludf.dummyfunction("""COMPUTED_VALUE"""),"ALDANA SOLANGE ELIZABETH")</f>
        <v>ALDANA SOLANGE ELIZABETH</v>
      </c>
      <c r="E45" s="2" t="s">
        <v>2</v>
      </c>
    </row>
    <row r="46" spans="1:5" ht="15">
      <c r="A46" s="2" t="str">
        <f ca="1">IFERROR(__xludf.dummyfunction("""COMPUTED_VALUE"""),"PRIMARIA")</f>
        <v>PRIMARIA</v>
      </c>
      <c r="B46" s="2">
        <f ca="1">IFERROR(__xludf.dummyfunction("""COMPUTED_VALUE"""),43387010)</f>
        <v>43387010</v>
      </c>
      <c r="C46" s="3" t="str">
        <f ca="1">IFERROR(__xludf.dummyfunction("""COMPUTED_VALUE"""),"HUERGO")</f>
        <v>HUERGO</v>
      </c>
      <c r="D46" s="3" t="str">
        <f ca="1">IFERROR(__xludf.dummyfunction("""COMPUTED_VALUE"""),"TATIANA")</f>
        <v>TATIANA</v>
      </c>
      <c r="E46" s="2" t="s">
        <v>2</v>
      </c>
    </row>
    <row r="47" spans="1:5" ht="15">
      <c r="A47" s="2" t="str">
        <f ca="1">IFERROR(__xludf.dummyfunction("""COMPUTED_VALUE"""),"PRIMARIA")</f>
        <v>PRIMARIA</v>
      </c>
      <c r="B47" s="2">
        <f ca="1">IFERROR(__xludf.dummyfunction("""COMPUTED_VALUE"""),33917903)</f>
        <v>33917903</v>
      </c>
      <c r="C47" s="3" t="str">
        <f ca="1">IFERROR(__xludf.dummyfunction("""COMPUTED_VALUE"""),"IBARLUCEA")</f>
        <v>IBARLUCEA</v>
      </c>
      <c r="D47" s="3" t="str">
        <f ca="1">IFERROR(__xludf.dummyfunction("""COMPUTED_VALUE"""),"MARIA ALEJANDRA")</f>
        <v>MARIA ALEJANDRA</v>
      </c>
      <c r="E47" s="2" t="s">
        <v>2</v>
      </c>
    </row>
    <row r="48" spans="1:5" ht="15">
      <c r="A48" s="2" t="str">
        <f ca="1">IFERROR(__xludf.dummyfunction("""COMPUTED_VALUE"""),"PRIMARIA")</f>
        <v>PRIMARIA</v>
      </c>
      <c r="B48" s="2">
        <f ca="1">IFERROR(__xludf.dummyfunction("""COMPUTED_VALUE"""),36217081)</f>
        <v>36217081</v>
      </c>
      <c r="C48" s="3" t="str">
        <f ca="1">IFERROR(__xludf.dummyfunction("""COMPUTED_VALUE"""),"IRIJOA")</f>
        <v>IRIJOA</v>
      </c>
      <c r="D48" s="3" t="str">
        <f ca="1">IFERROR(__xludf.dummyfunction("""COMPUTED_VALUE"""),"VERONICA")</f>
        <v>VERONICA</v>
      </c>
      <c r="E48" s="2" t="s">
        <v>2</v>
      </c>
    </row>
    <row r="49" spans="1:5" ht="15">
      <c r="A49" s="2" t="str">
        <f ca="1">IFERROR(__xludf.dummyfunction("""COMPUTED_VALUE"""),"PRIMARIA")</f>
        <v>PRIMARIA</v>
      </c>
      <c r="B49" s="2">
        <f ca="1">IFERROR(__xludf.dummyfunction("""COMPUTED_VALUE"""),37789632)</f>
        <v>37789632</v>
      </c>
      <c r="C49" s="3" t="str">
        <f ca="1">IFERROR(__xludf.dummyfunction("""COMPUTED_VALUE"""),"ISLA")</f>
        <v>ISLA</v>
      </c>
      <c r="D49" s="3" t="str">
        <f ca="1">IFERROR(__xludf.dummyfunction("""COMPUTED_VALUE"""),"AYELEN")</f>
        <v>AYELEN</v>
      </c>
      <c r="E49" s="2" t="s">
        <v>2</v>
      </c>
    </row>
    <row r="50" spans="1:5" ht="15">
      <c r="A50" s="2" t="str">
        <f ca="1">IFERROR(__xludf.dummyfunction("""COMPUTED_VALUE"""),"PRIMARIA")</f>
        <v>PRIMARIA</v>
      </c>
      <c r="B50" s="2">
        <f ca="1">IFERROR(__xludf.dummyfunction("""COMPUTED_VALUE"""),40145474)</f>
        <v>40145474</v>
      </c>
      <c r="C50" s="3" t="str">
        <f ca="1">IFERROR(__xludf.dummyfunction("""COMPUTED_VALUE"""),"JIMENEZ")</f>
        <v>JIMENEZ</v>
      </c>
      <c r="D50" s="3" t="str">
        <f ca="1">IFERROR(__xludf.dummyfunction("""COMPUTED_VALUE"""),"ERIKA")</f>
        <v>ERIKA</v>
      </c>
      <c r="E50" s="2" t="s">
        <v>2</v>
      </c>
    </row>
    <row r="51" spans="1:5" ht="15">
      <c r="A51" s="2" t="str">
        <f ca="1">IFERROR(__xludf.dummyfunction("""COMPUTED_VALUE"""),"PRIMARIA")</f>
        <v>PRIMARIA</v>
      </c>
      <c r="B51" s="2">
        <f ca="1">IFERROR(__xludf.dummyfunction("""COMPUTED_VALUE"""),42231008)</f>
        <v>42231008</v>
      </c>
      <c r="C51" s="3" t="str">
        <f ca="1">IFERROR(__xludf.dummyfunction("""COMPUTED_VALUE"""),"JUAREZ")</f>
        <v>JUAREZ</v>
      </c>
      <c r="D51" s="3" t="str">
        <f ca="1">IFERROR(__xludf.dummyfunction("""COMPUTED_VALUE"""),"MALENA SASHA")</f>
        <v>MALENA SASHA</v>
      </c>
      <c r="E51" s="2" t="s">
        <v>2</v>
      </c>
    </row>
    <row r="52" spans="1:5" ht="15">
      <c r="A52" s="2" t="str">
        <f ca="1">IFERROR(__xludf.dummyfunction("""COMPUTED_VALUE"""),"PRIMARIA")</f>
        <v>PRIMARIA</v>
      </c>
      <c r="B52" s="2">
        <f ca="1">IFERROR(__xludf.dummyfunction("""COMPUTED_VALUE"""),45131245)</f>
        <v>45131245</v>
      </c>
      <c r="C52" s="3" t="str">
        <f ca="1">IFERROR(__xludf.dummyfunction("""COMPUTED_VALUE"""),"LARA RAMíREZ")</f>
        <v>LARA RAMíREZ</v>
      </c>
      <c r="D52" s="3" t="str">
        <f ca="1">IFERROR(__xludf.dummyfunction("""COMPUTED_VALUE"""),"ANGÉLICA LUCIANA")</f>
        <v>ANGÉLICA LUCIANA</v>
      </c>
      <c r="E52" s="2" t="s">
        <v>2</v>
      </c>
    </row>
    <row r="53" spans="1:5" ht="15">
      <c r="A53" s="2" t="str">
        <f ca="1">IFERROR(__xludf.dummyfunction("""COMPUTED_VALUE"""),"PRIMARIA")</f>
        <v>PRIMARIA</v>
      </c>
      <c r="B53" s="2">
        <f ca="1">IFERROR(__xludf.dummyfunction("""COMPUTED_VALUE"""),41566386)</f>
        <v>41566386</v>
      </c>
      <c r="C53" s="3" t="str">
        <f ca="1">IFERROR(__xludf.dummyfunction("""COMPUTED_VALUE"""),"LAUSTSEN")</f>
        <v>LAUSTSEN</v>
      </c>
      <c r="D53" s="3" t="str">
        <f ca="1">IFERROR(__xludf.dummyfunction("""COMPUTED_VALUE"""),"AZUL MARIA")</f>
        <v>AZUL MARIA</v>
      </c>
      <c r="E53" s="2" t="s">
        <v>2</v>
      </c>
    </row>
    <row r="54" spans="1:5" ht="15">
      <c r="A54" s="2" t="str">
        <f ca="1">IFERROR(__xludf.dummyfunction("""COMPUTED_VALUE"""),"PRIMARIA")</f>
        <v>PRIMARIA</v>
      </c>
      <c r="B54" s="2">
        <f ca="1">IFERROR(__xludf.dummyfunction("""COMPUTED_VALUE"""),35314384)</f>
        <v>35314384</v>
      </c>
      <c r="C54" s="3" t="str">
        <f ca="1">IFERROR(__xludf.dummyfunction("""COMPUTED_VALUE"""),"LESCANO")</f>
        <v>LESCANO</v>
      </c>
      <c r="D54" s="3" t="str">
        <f ca="1">IFERROR(__xludf.dummyfunction("""COMPUTED_VALUE"""),"MICAELA")</f>
        <v>MICAELA</v>
      </c>
      <c r="E54" s="2" t="s">
        <v>2</v>
      </c>
    </row>
    <row r="55" spans="1:5" ht="15">
      <c r="A55" s="2" t="str">
        <f ca="1">IFERROR(__xludf.dummyfunction("""COMPUTED_VALUE"""),"PRIMARIA")</f>
        <v>PRIMARIA</v>
      </c>
      <c r="B55" s="2">
        <f ca="1">IFERROR(__xludf.dummyfunction("""COMPUTED_VALUE"""),41429472)</f>
        <v>41429472</v>
      </c>
      <c r="C55" s="3" t="str">
        <f ca="1">IFERROR(__xludf.dummyfunction("""COMPUTED_VALUE"""),"LOPARDO")</f>
        <v>LOPARDO</v>
      </c>
      <c r="D55" s="3" t="str">
        <f ca="1">IFERROR(__xludf.dummyfunction("""COMPUTED_VALUE"""),"VANESA")</f>
        <v>VANESA</v>
      </c>
      <c r="E55" s="2" t="s">
        <v>2</v>
      </c>
    </row>
    <row r="56" spans="1:5" ht="15">
      <c r="A56" s="2" t="str">
        <f ca="1">IFERROR(__xludf.dummyfunction("""COMPUTED_VALUE"""),"PRIMARIA")</f>
        <v>PRIMARIA</v>
      </c>
      <c r="B56" s="2">
        <f ca="1">IFERROR(__xludf.dummyfunction("""COMPUTED_VALUE"""),43666948)</f>
        <v>43666948</v>
      </c>
      <c r="C56" s="3" t="str">
        <f ca="1">IFERROR(__xludf.dummyfunction("""COMPUTED_VALUE"""),"LOPE")</f>
        <v>LOPE</v>
      </c>
      <c r="D56" s="3" t="str">
        <f ca="1">IFERROR(__xludf.dummyfunction("""COMPUTED_VALUE"""),"AYLÉN LOURDES")</f>
        <v>AYLÉN LOURDES</v>
      </c>
      <c r="E56" s="2" t="s">
        <v>2</v>
      </c>
    </row>
    <row r="57" spans="1:5" ht="15">
      <c r="A57" s="2" t="str">
        <f ca="1">IFERROR(__xludf.dummyfunction("""COMPUTED_VALUE"""),"PRIMARIA")</f>
        <v>PRIMARIA</v>
      </c>
      <c r="B57" s="2">
        <f ca="1">IFERROR(__xludf.dummyfunction("""COMPUTED_VALUE"""),39302974)</f>
        <v>39302974</v>
      </c>
      <c r="C57" s="3" t="str">
        <f ca="1">IFERROR(__xludf.dummyfunction("""COMPUTED_VALUE"""),"LOPEZ")</f>
        <v>LOPEZ</v>
      </c>
      <c r="D57" s="3" t="str">
        <f ca="1">IFERROR(__xludf.dummyfunction("""COMPUTED_VALUE"""),"FLORENCIA")</f>
        <v>FLORENCIA</v>
      </c>
      <c r="E57" s="2" t="s">
        <v>2</v>
      </c>
    </row>
    <row r="58" spans="1:5" ht="15">
      <c r="A58" s="2" t="str">
        <f ca="1">IFERROR(__xludf.dummyfunction("""COMPUTED_VALUE"""),"PRIMARIA")</f>
        <v>PRIMARIA</v>
      </c>
      <c r="B58" s="2">
        <f ca="1">IFERROR(__xludf.dummyfunction("""COMPUTED_VALUE"""),33181246)</f>
        <v>33181246</v>
      </c>
      <c r="C58" s="3" t="str">
        <f ca="1">IFERROR(__xludf.dummyfunction("""COMPUTED_VALUE"""),"LORA")</f>
        <v>LORA</v>
      </c>
      <c r="D58" s="3" t="str">
        <f ca="1">IFERROR(__xludf.dummyfunction("""COMPUTED_VALUE"""),"NORMA")</f>
        <v>NORMA</v>
      </c>
      <c r="E58" s="2" t="s">
        <v>2</v>
      </c>
    </row>
    <row r="59" spans="1:5" ht="15">
      <c r="A59" s="2" t="str">
        <f ca="1">IFERROR(__xludf.dummyfunction("""COMPUTED_VALUE"""),"PRIMARIA")</f>
        <v>PRIMARIA</v>
      </c>
      <c r="B59" s="2">
        <f ca="1">IFERROR(__xludf.dummyfunction("""COMPUTED_VALUE"""),42678319)</f>
        <v>42678319</v>
      </c>
      <c r="C59" s="3" t="str">
        <f ca="1">IFERROR(__xludf.dummyfunction("""COMPUTED_VALUE"""),"LORUSSO")</f>
        <v>LORUSSO</v>
      </c>
      <c r="D59" s="3" t="str">
        <f ca="1">IFERROR(__xludf.dummyfunction("""COMPUTED_VALUE"""),"SOFíA")</f>
        <v>SOFíA</v>
      </c>
      <c r="E59" s="2" t="s">
        <v>2</v>
      </c>
    </row>
    <row r="60" spans="1:5" ht="15">
      <c r="A60" s="2" t="str">
        <f ca="1">IFERROR(__xludf.dummyfunction("""COMPUTED_VALUE"""),"PRIMARIA")</f>
        <v>PRIMARIA</v>
      </c>
      <c r="B60" s="2">
        <f ca="1">IFERROR(__xludf.dummyfunction("""COMPUTED_VALUE"""),37373694)</f>
        <v>37373694</v>
      </c>
      <c r="C60" s="3" t="str">
        <f ca="1">IFERROR(__xludf.dummyfunction("""COMPUTED_VALUE"""),"MACHADO")</f>
        <v>MACHADO</v>
      </c>
      <c r="D60" s="3" t="str">
        <f ca="1">IFERROR(__xludf.dummyfunction("""COMPUTED_VALUE"""),"EVELYN ANAHI")</f>
        <v>EVELYN ANAHI</v>
      </c>
      <c r="E60" s="2" t="s">
        <v>2</v>
      </c>
    </row>
    <row r="61" spans="1:5" ht="15">
      <c r="A61" s="2" t="str">
        <f ca="1">IFERROR(__xludf.dummyfunction("""COMPUTED_VALUE"""),"PRIMARIA")</f>
        <v>PRIMARIA</v>
      </c>
      <c r="B61" s="2">
        <f ca="1">IFERROR(__xludf.dummyfunction("""COMPUTED_VALUE"""),41142077)</f>
        <v>41142077</v>
      </c>
      <c r="C61" s="3" t="str">
        <f ca="1">IFERROR(__xludf.dummyfunction("""COMPUTED_VALUE"""),"MAGAÑA")</f>
        <v>MAGAÑA</v>
      </c>
      <c r="D61" s="3" t="str">
        <f ca="1">IFERROR(__xludf.dummyfunction("""COMPUTED_VALUE"""),"MARIA EMILIA")</f>
        <v>MARIA EMILIA</v>
      </c>
      <c r="E61" s="2" t="s">
        <v>2</v>
      </c>
    </row>
    <row r="62" spans="1:5" ht="15">
      <c r="A62" s="2" t="s">
        <v>3</v>
      </c>
      <c r="B62" s="2">
        <v>43666884</v>
      </c>
      <c r="C62" s="3" t="s">
        <v>4</v>
      </c>
      <c r="D62" s="3" t="s">
        <v>5</v>
      </c>
      <c r="E62" s="2" t="s">
        <v>2</v>
      </c>
    </row>
    <row r="63" spans="1:5" ht="15">
      <c r="A63" s="2" t="str">
        <f ca="1">IFERROR(__xludf.dummyfunction("""COMPUTED_VALUE"""),"PRIMARIA")</f>
        <v>PRIMARIA</v>
      </c>
      <c r="B63" s="2">
        <f ca="1">IFERROR(__xludf.dummyfunction("""COMPUTED_VALUE"""),42590643)</f>
        <v>42590643</v>
      </c>
      <c r="C63" s="3" t="str">
        <f ca="1">IFERROR(__xludf.dummyfunction("""COMPUTED_VALUE"""),"MARTINEZ")</f>
        <v>MARTINEZ</v>
      </c>
      <c r="D63" s="3" t="str">
        <f ca="1">IFERROR(__xludf.dummyfunction("""COMPUTED_VALUE"""),"BRISA")</f>
        <v>BRISA</v>
      </c>
      <c r="E63" s="2" t="s">
        <v>2</v>
      </c>
    </row>
    <row r="64" spans="1:5" ht="15">
      <c r="A64" s="2" t="str">
        <f ca="1">IFERROR(__xludf.dummyfunction("""COMPUTED_VALUE"""),"PRIMARIA")</f>
        <v>PRIMARIA</v>
      </c>
      <c r="B64" s="2">
        <f ca="1">IFERROR(__xludf.dummyfunction("""COMPUTED_VALUE"""),43509144)</f>
        <v>43509144</v>
      </c>
      <c r="C64" s="3" t="str">
        <f ca="1">IFERROR(__xludf.dummyfunction("""COMPUTED_VALUE"""),"MAS")</f>
        <v>MAS</v>
      </c>
      <c r="D64" s="3" t="str">
        <f ca="1">IFERROR(__xludf.dummyfunction("""COMPUTED_VALUE"""),"VALENTINA MALENA")</f>
        <v>VALENTINA MALENA</v>
      </c>
      <c r="E64" s="2" t="s">
        <v>2</v>
      </c>
    </row>
    <row r="65" spans="1:5" ht="15">
      <c r="A65" s="2" t="str">
        <f ca="1">IFERROR(__xludf.dummyfunction("""COMPUTED_VALUE"""),"PRIMARIA")</f>
        <v>PRIMARIA</v>
      </c>
      <c r="B65" s="2">
        <f ca="1">IFERROR(__xludf.dummyfunction("""COMPUTED_VALUE"""),41163435)</f>
        <v>41163435</v>
      </c>
      <c r="C65" s="3" t="str">
        <f ca="1">IFERROR(__xludf.dummyfunction("""COMPUTED_VALUE"""),"MENAO")</f>
        <v>MENAO</v>
      </c>
      <c r="D65" s="3" t="str">
        <f ca="1">IFERROR(__xludf.dummyfunction("""COMPUTED_VALUE"""),"ANTONELLA AGUSTINA")</f>
        <v>ANTONELLA AGUSTINA</v>
      </c>
      <c r="E65" s="2" t="s">
        <v>2</v>
      </c>
    </row>
    <row r="66" spans="1:5" ht="15">
      <c r="A66" s="2" t="str">
        <f ca="1">IFERROR(__xludf.dummyfunction("""COMPUTED_VALUE"""),"PRIMARIA")</f>
        <v>PRIMARIA</v>
      </c>
      <c r="B66" s="2">
        <f ca="1">IFERROR(__xludf.dummyfunction("""COMPUTED_VALUE"""),41314417)</f>
        <v>41314417</v>
      </c>
      <c r="C66" s="3" t="str">
        <f ca="1">IFERROR(__xludf.dummyfunction("""COMPUTED_VALUE"""),"MENDIBURU")</f>
        <v>MENDIBURU</v>
      </c>
      <c r="D66" s="3" t="str">
        <f ca="1">IFERROR(__xludf.dummyfunction("""COMPUTED_VALUE"""),"MARTINA JULIETA")</f>
        <v>MARTINA JULIETA</v>
      </c>
      <c r="E66" s="2" t="s">
        <v>2</v>
      </c>
    </row>
    <row r="67" spans="1:5" ht="15">
      <c r="A67" s="2" t="str">
        <f ca="1">IFERROR(__xludf.dummyfunction("""COMPUTED_VALUE"""),"PRIMARIA")</f>
        <v>PRIMARIA</v>
      </c>
      <c r="B67" s="2">
        <f ca="1">IFERROR(__xludf.dummyfunction("""COMPUTED_VALUE"""),25901046)</f>
        <v>25901046</v>
      </c>
      <c r="C67" s="3" t="str">
        <f ca="1">IFERROR(__xludf.dummyfunction("""COMPUTED_VALUE"""),"MENDIBURU")</f>
        <v>MENDIBURU</v>
      </c>
      <c r="D67" s="3" t="str">
        <f ca="1">IFERROR(__xludf.dummyfunction("""COMPUTED_VALUE"""),"NATALIA")</f>
        <v>NATALIA</v>
      </c>
      <c r="E67" s="2" t="s">
        <v>2</v>
      </c>
    </row>
    <row r="68" spans="1:5" ht="15">
      <c r="A68" s="2" t="str">
        <f ca="1">IFERROR(__xludf.dummyfunction("""COMPUTED_VALUE"""),"PRIMARIA")</f>
        <v>PRIMARIA</v>
      </c>
      <c r="B68" s="2">
        <f ca="1">IFERROR(__xludf.dummyfunction("""COMPUTED_VALUE"""),33108038)</f>
        <v>33108038</v>
      </c>
      <c r="C68" s="3" t="str">
        <f ca="1">IFERROR(__xludf.dummyfunction("""COMPUTED_VALUE"""),"MIGUEL")</f>
        <v>MIGUEL</v>
      </c>
      <c r="D68" s="3" t="str">
        <f ca="1">IFERROR(__xludf.dummyfunction("""COMPUTED_VALUE"""),"CARLA")</f>
        <v>CARLA</v>
      </c>
      <c r="E68" s="2" t="s">
        <v>2</v>
      </c>
    </row>
    <row r="69" spans="1:5" ht="15">
      <c r="A69" s="2" t="str">
        <f ca="1">IFERROR(__xludf.dummyfunction("""COMPUTED_VALUE"""),"PRIMARIA")</f>
        <v>PRIMARIA</v>
      </c>
      <c r="B69" s="2">
        <f ca="1">IFERROR(__xludf.dummyfunction("""COMPUTED_VALUE"""),35314016)</f>
        <v>35314016</v>
      </c>
      <c r="C69" s="3" t="str">
        <f ca="1">IFERROR(__xludf.dummyfunction("""COMPUTED_VALUE"""),"NIGLIA")</f>
        <v>NIGLIA</v>
      </c>
      <c r="D69" s="3" t="str">
        <f ca="1">IFERROR(__xludf.dummyfunction("""COMPUTED_VALUE"""),"MARIANA ELIZABETH")</f>
        <v>MARIANA ELIZABETH</v>
      </c>
      <c r="E69" s="2" t="s">
        <v>2</v>
      </c>
    </row>
    <row r="70" spans="1:5" ht="15">
      <c r="A70" s="2" t="str">
        <f ca="1">IFERROR(__xludf.dummyfunction("""COMPUTED_VALUE"""),"PRIMARIA")</f>
        <v>PRIMARIA</v>
      </c>
      <c r="B70" s="2">
        <f ca="1">IFERROR(__xludf.dummyfunction("""COMPUTED_VALUE"""),39283280)</f>
        <v>39283280</v>
      </c>
      <c r="C70" s="3" t="str">
        <f ca="1">IFERROR(__xludf.dummyfunction("""COMPUTED_VALUE"""),"NOGUEIRA PINTO")</f>
        <v>NOGUEIRA PINTO</v>
      </c>
      <c r="D70" s="3" t="str">
        <f ca="1">IFERROR(__xludf.dummyfunction("""COMPUTED_VALUE"""),"YAMILA ANALIA")</f>
        <v>YAMILA ANALIA</v>
      </c>
      <c r="E70" s="2" t="s">
        <v>2</v>
      </c>
    </row>
    <row r="71" spans="1:5" ht="15">
      <c r="A71" s="2" t="str">
        <f ca="1">IFERROR(__xludf.dummyfunction("""COMPUTED_VALUE"""),"PRIMARIA")</f>
        <v>PRIMARIA</v>
      </c>
      <c r="B71" s="2">
        <f ca="1">IFERROR(__xludf.dummyfunction("""COMPUTED_VALUE"""),37373530)</f>
        <v>37373530</v>
      </c>
      <c r="C71" s="3" t="str">
        <f ca="1">IFERROR(__xludf.dummyfunction("""COMPUTED_VALUE"""),"ORDOñEZ")</f>
        <v>ORDOñEZ</v>
      </c>
      <c r="D71" s="3" t="str">
        <f ca="1">IFERROR(__xludf.dummyfunction("""COMPUTED_VALUE"""),"EUGENIA ESTEFANíA")</f>
        <v>EUGENIA ESTEFANíA</v>
      </c>
      <c r="E71" s="2" t="s">
        <v>2</v>
      </c>
    </row>
    <row r="72" spans="1:5" ht="15">
      <c r="A72" s="2" t="str">
        <f ca="1">IFERROR(__xludf.dummyfunction("""COMPUTED_VALUE"""),"PRIMARIA")</f>
        <v>PRIMARIA</v>
      </c>
      <c r="B72" s="2">
        <f ca="1">IFERROR(__xludf.dummyfunction("""COMPUTED_VALUE"""),42224599)</f>
        <v>42224599</v>
      </c>
      <c r="C72" s="3" t="str">
        <f ca="1">IFERROR(__xludf.dummyfunction("""COMPUTED_VALUE"""),"OSSèS")</f>
        <v>OSSèS</v>
      </c>
      <c r="D72" s="3" t="str">
        <f ca="1">IFERROR(__xludf.dummyfunction("""COMPUTED_VALUE"""),"FLORENCIA LARA")</f>
        <v>FLORENCIA LARA</v>
      </c>
      <c r="E72" s="2" t="s">
        <v>2</v>
      </c>
    </row>
    <row r="73" spans="1:5" ht="15">
      <c r="A73" s="2" t="str">
        <f ca="1">IFERROR(__xludf.dummyfunction("""COMPUTED_VALUE"""),"PRIMARIA")</f>
        <v>PRIMARIA</v>
      </c>
      <c r="B73" s="2">
        <f ca="1">IFERROR(__xludf.dummyfunction("""COMPUTED_VALUE"""),41928296)</f>
        <v>41928296</v>
      </c>
      <c r="C73" s="3" t="str">
        <f ca="1">IFERROR(__xludf.dummyfunction("""COMPUTED_VALUE"""),"PADULA")</f>
        <v>PADULA</v>
      </c>
      <c r="D73" s="3" t="str">
        <f ca="1">IFERROR(__xludf.dummyfunction("""COMPUTED_VALUE"""),"CECILIA")</f>
        <v>CECILIA</v>
      </c>
      <c r="E73" s="2" t="s">
        <v>2</v>
      </c>
    </row>
    <row r="74" spans="1:5" ht="15">
      <c r="A74" s="2" t="str">
        <f ca="1">IFERROR(__xludf.dummyfunction("""COMPUTED_VALUE"""),"PRIMARIA")</f>
        <v>PRIMARIA</v>
      </c>
      <c r="B74" s="2">
        <f ca="1">IFERROR(__xludf.dummyfunction("""COMPUTED_VALUE"""),44144871)</f>
        <v>44144871</v>
      </c>
      <c r="C74" s="3" t="str">
        <f ca="1">IFERROR(__xludf.dummyfunction("""COMPUTED_VALUE"""),"PANDOLFI")</f>
        <v>PANDOLFI</v>
      </c>
      <c r="D74" s="3" t="str">
        <f ca="1">IFERROR(__xludf.dummyfunction("""COMPUTED_VALUE"""),"JULIETA MILAGROS")</f>
        <v>JULIETA MILAGROS</v>
      </c>
      <c r="E74" s="2" t="s">
        <v>2</v>
      </c>
    </row>
    <row r="75" spans="1:5" ht="15">
      <c r="A75" s="2" t="str">
        <f ca="1">IFERROR(__xludf.dummyfunction("""COMPUTED_VALUE"""),"PRIMARIA")</f>
        <v>PRIMARIA</v>
      </c>
      <c r="B75" s="2">
        <f ca="1">IFERROR(__xludf.dummyfunction("""COMPUTED_VALUE"""),43667107)</f>
        <v>43667107</v>
      </c>
      <c r="C75" s="3" t="str">
        <f ca="1">IFERROR(__xludf.dummyfunction("""COMPUTED_VALUE"""),"PANDOLFI")</f>
        <v>PANDOLFI</v>
      </c>
      <c r="D75" s="3" t="str">
        <f ca="1">IFERROR(__xludf.dummyfunction("""COMPUTED_VALUE"""),"AYLEN")</f>
        <v>AYLEN</v>
      </c>
      <c r="E75" s="2" t="s">
        <v>2</v>
      </c>
    </row>
    <row r="76" spans="1:5" ht="15">
      <c r="A76" s="2" t="str">
        <f ca="1">IFERROR(__xludf.dummyfunction("""COMPUTED_VALUE"""),"PRIMARIA")</f>
        <v>PRIMARIA</v>
      </c>
      <c r="B76" s="2">
        <f ca="1">IFERROR(__xludf.dummyfunction("""COMPUTED_VALUE"""),44460107)</f>
        <v>44460107</v>
      </c>
      <c r="C76" s="3" t="str">
        <f ca="1">IFERROR(__xludf.dummyfunction("""COMPUTED_VALUE"""),"PAZ")</f>
        <v>PAZ</v>
      </c>
      <c r="D76" s="3" t="str">
        <f ca="1">IFERROR(__xludf.dummyfunction("""COMPUTED_VALUE"""),"PAUL GABRIEL")</f>
        <v>PAUL GABRIEL</v>
      </c>
      <c r="E76" s="2" t="s">
        <v>2</v>
      </c>
    </row>
    <row r="77" spans="1:5" ht="15">
      <c r="A77" s="2" t="str">
        <f ca="1">IFERROR(__xludf.dummyfunction("""COMPUTED_VALUE"""),"PRIMARIA")</f>
        <v>PRIMARIA</v>
      </c>
      <c r="B77" s="2">
        <f ca="1">IFERROR(__xludf.dummyfunction("""COMPUTED_VALUE"""),41767076)</f>
        <v>41767076</v>
      </c>
      <c r="C77" s="3" t="str">
        <f ca="1">IFERROR(__xludf.dummyfunction("""COMPUTED_VALUE"""),"PERALTA")</f>
        <v>PERALTA</v>
      </c>
      <c r="D77" s="3" t="str">
        <f ca="1">IFERROR(__xludf.dummyfunction("""COMPUTED_VALUE"""),"ANA LUCIA")</f>
        <v>ANA LUCIA</v>
      </c>
      <c r="E77" s="2" t="s">
        <v>2</v>
      </c>
    </row>
    <row r="78" spans="1:5" ht="15">
      <c r="A78" s="2" t="str">
        <f ca="1">IFERROR(__xludf.dummyfunction("""COMPUTED_VALUE"""),"PRIMARIA")</f>
        <v>PRIMARIA</v>
      </c>
      <c r="B78" s="2">
        <f ca="1">IFERROR(__xludf.dummyfunction("""COMPUTED_VALUE"""),43742571)</f>
        <v>43742571</v>
      </c>
      <c r="C78" s="3" t="str">
        <f ca="1">IFERROR(__xludf.dummyfunction("""COMPUTED_VALUE"""),"PEREYRA")</f>
        <v>PEREYRA</v>
      </c>
      <c r="D78" s="3" t="str">
        <f ca="1">IFERROR(__xludf.dummyfunction("""COMPUTED_VALUE"""),"DAIANA AYELEN")</f>
        <v>DAIANA AYELEN</v>
      </c>
      <c r="E78" s="2" t="s">
        <v>2</v>
      </c>
    </row>
    <row r="79" spans="1:5" ht="15">
      <c r="A79" s="2" t="str">
        <f ca="1">IFERROR(__xludf.dummyfunction("""COMPUTED_VALUE"""),"PRIMARIA")</f>
        <v>PRIMARIA</v>
      </c>
      <c r="B79" s="2">
        <f ca="1">IFERROR(__xludf.dummyfunction("""COMPUTED_VALUE"""),31734811)</f>
        <v>31734811</v>
      </c>
      <c r="C79" s="3" t="str">
        <f ca="1">IFERROR(__xludf.dummyfunction("""COMPUTED_VALUE"""),"PEREZ")</f>
        <v>PEREZ</v>
      </c>
      <c r="D79" s="3" t="str">
        <f ca="1">IFERROR(__xludf.dummyfunction("""COMPUTED_VALUE"""),"GUADALUPE SOLEDAD")</f>
        <v>GUADALUPE SOLEDAD</v>
      </c>
      <c r="E79" s="2" t="s">
        <v>2</v>
      </c>
    </row>
    <row r="80" spans="1:5" ht="15">
      <c r="A80" s="2" t="str">
        <f ca="1">IFERROR(__xludf.dummyfunction("""COMPUTED_VALUE"""),"PRIMARIA")</f>
        <v>PRIMARIA</v>
      </c>
      <c r="B80" s="2">
        <f ca="1">IFERROR(__xludf.dummyfunction("""COMPUTED_VALUE"""),42156963)</f>
        <v>42156963</v>
      </c>
      <c r="C80" s="3" t="str">
        <f ca="1">IFERROR(__xludf.dummyfunction("""COMPUTED_VALUE"""),"PRESA GARCIA")</f>
        <v>PRESA GARCIA</v>
      </c>
      <c r="D80" s="3" t="str">
        <f ca="1">IFERROR(__xludf.dummyfunction("""COMPUTED_VALUE"""),"AYELEN ANAHI")</f>
        <v>AYELEN ANAHI</v>
      </c>
      <c r="E80" s="2" t="s">
        <v>2</v>
      </c>
    </row>
    <row r="81" spans="1:5" ht="15">
      <c r="A81" s="2" t="str">
        <f ca="1">IFERROR(__xludf.dummyfunction("""COMPUTED_VALUE"""),"PRIMARIA")</f>
        <v>PRIMARIA</v>
      </c>
      <c r="B81" s="2">
        <f ca="1">IFERROR(__xludf.dummyfunction("""COMPUTED_VALUE"""),30909691)</f>
        <v>30909691</v>
      </c>
      <c r="C81" s="3" t="str">
        <f ca="1">IFERROR(__xludf.dummyfunction("""COMPUTED_VALUE"""),"RADETICH")</f>
        <v>RADETICH</v>
      </c>
      <c r="D81" s="3" t="str">
        <f ca="1">IFERROR(__xludf.dummyfunction("""COMPUTED_VALUE"""),"GABRIELA")</f>
        <v>GABRIELA</v>
      </c>
      <c r="E81" s="2" t="s">
        <v>2</v>
      </c>
    </row>
    <row r="82" spans="1:5" ht="15">
      <c r="A82" s="2" t="str">
        <f ca="1">IFERROR(__xludf.dummyfunction("""COMPUTED_VALUE"""),"PRIMARIA")</f>
        <v>PRIMARIA</v>
      </c>
      <c r="B82" s="2">
        <f ca="1">IFERROR(__xludf.dummyfunction("""COMPUTED_VALUE"""),42157629)</f>
        <v>42157629</v>
      </c>
      <c r="C82" s="3" t="str">
        <f ca="1">IFERROR(__xludf.dummyfunction("""COMPUTED_VALUE"""),"RATIGAN")</f>
        <v>RATIGAN</v>
      </c>
      <c r="D82" s="3" t="str">
        <f ca="1">IFERROR(__xludf.dummyfunction("""COMPUTED_VALUE"""),"AINHOA")</f>
        <v>AINHOA</v>
      </c>
      <c r="E82" s="2" t="s">
        <v>2</v>
      </c>
    </row>
    <row r="83" spans="1:5" ht="15">
      <c r="A83" s="2" t="str">
        <f ca="1">IFERROR(__xludf.dummyfunction("""COMPUTED_VALUE"""),"PRIMARIA")</f>
        <v>PRIMARIA</v>
      </c>
      <c r="B83" s="2">
        <f ca="1">IFERROR(__xludf.dummyfunction("""COMPUTED_VALUE"""),31941596)</f>
        <v>31941596</v>
      </c>
      <c r="C83" s="3" t="str">
        <f ca="1">IFERROR(__xludf.dummyfunction("""COMPUTED_VALUE"""),"RAYES")</f>
        <v>RAYES</v>
      </c>
      <c r="D83" s="3" t="str">
        <f ca="1">IFERROR(__xludf.dummyfunction("""COMPUTED_VALUE"""),"JENNY")</f>
        <v>JENNY</v>
      </c>
      <c r="E83" s="2" t="s">
        <v>2</v>
      </c>
    </row>
    <row r="84" spans="1:5" ht="15">
      <c r="A84" s="2" t="str">
        <f ca="1">IFERROR(__xludf.dummyfunction("""COMPUTED_VALUE"""),"PRIMARIA")</f>
        <v>PRIMARIA</v>
      </c>
      <c r="B84" s="2">
        <f ca="1">IFERROR(__xludf.dummyfunction("""COMPUTED_VALUE"""),43393090)</f>
        <v>43393090</v>
      </c>
      <c r="C84" s="3" t="str">
        <f ca="1">IFERROR(__xludf.dummyfunction("""COMPUTED_VALUE"""),"RISSIO")</f>
        <v>RISSIO</v>
      </c>
      <c r="D84" s="3" t="str">
        <f ca="1">IFERROR(__xludf.dummyfunction("""COMPUTED_VALUE"""),"LUDMILA ABIGAIL")</f>
        <v>LUDMILA ABIGAIL</v>
      </c>
      <c r="E84" s="2" t="s">
        <v>2</v>
      </c>
    </row>
    <row r="85" spans="1:5" ht="15">
      <c r="A85" s="2" t="str">
        <f ca="1">IFERROR(__xludf.dummyfunction("""COMPUTED_VALUE"""),"PRIMARIA")</f>
        <v>PRIMARIA</v>
      </c>
      <c r="B85" s="2">
        <f ca="1">IFERROR(__xludf.dummyfunction("""COMPUTED_VALUE"""),39946713)</f>
        <v>39946713</v>
      </c>
      <c r="C85" s="3" t="str">
        <f ca="1">IFERROR(__xludf.dummyfunction("""COMPUTED_VALUE"""),"RIVERO")</f>
        <v>RIVERO</v>
      </c>
      <c r="D85" s="3" t="str">
        <f ca="1">IFERROR(__xludf.dummyfunction("""COMPUTED_VALUE"""),"AGUSTINA")</f>
        <v>AGUSTINA</v>
      </c>
      <c r="E85" s="2" t="s">
        <v>2</v>
      </c>
    </row>
    <row r="86" spans="1:5" ht="15">
      <c r="A86" s="2" t="str">
        <f ca="1">IFERROR(__xludf.dummyfunction("""COMPUTED_VALUE"""),"PRIMARIA")</f>
        <v>PRIMARIA</v>
      </c>
      <c r="B86" s="2">
        <f ca="1">IFERROR(__xludf.dummyfunction("""COMPUTED_VALUE"""),34473262)</f>
        <v>34473262</v>
      </c>
      <c r="C86" s="3" t="str">
        <f ca="1">IFERROR(__xludf.dummyfunction("""COMPUTED_VALUE"""),"RODRIGUEZ")</f>
        <v>RODRIGUEZ</v>
      </c>
      <c r="D86" s="3" t="str">
        <f ca="1">IFERROR(__xludf.dummyfunction("""COMPUTED_VALUE"""),"DANIELA ESTER")</f>
        <v>DANIELA ESTER</v>
      </c>
      <c r="E86" s="2" t="s">
        <v>2</v>
      </c>
    </row>
    <row r="87" spans="1:5" ht="15">
      <c r="A87" s="2" t="str">
        <f ca="1">IFERROR(__xludf.dummyfunction("""COMPUTED_VALUE"""),"PRIMARIA")</f>
        <v>PRIMARIA</v>
      </c>
      <c r="B87" s="2">
        <f ca="1">IFERROR(__xludf.dummyfunction("""COMPUTED_VALUE"""),27130376)</f>
        <v>27130376</v>
      </c>
      <c r="C87" s="3" t="str">
        <f ca="1">IFERROR(__xludf.dummyfunction("""COMPUTED_VALUE"""),"RODRIGUEZ")</f>
        <v>RODRIGUEZ</v>
      </c>
      <c r="D87" s="3" t="str">
        <f ca="1">IFERROR(__xludf.dummyfunction("""COMPUTED_VALUE"""),"KARINA")</f>
        <v>KARINA</v>
      </c>
      <c r="E87" s="2" t="s">
        <v>2</v>
      </c>
    </row>
    <row r="88" spans="1:5" ht="15">
      <c r="A88" s="2" t="str">
        <f ca="1">IFERROR(__xludf.dummyfunction("""COMPUTED_VALUE"""),"PRIMARIA")</f>
        <v>PRIMARIA</v>
      </c>
      <c r="B88" s="2">
        <f ca="1">IFERROR(__xludf.dummyfunction("""COMPUTED_VALUE"""),42620086)</f>
        <v>42620086</v>
      </c>
      <c r="C88" s="3" t="str">
        <f ca="1">IFERROR(__xludf.dummyfunction("""COMPUTED_VALUE"""),"RODRíGUEZ")</f>
        <v>RODRíGUEZ</v>
      </c>
      <c r="D88" s="3" t="str">
        <f ca="1">IFERROR(__xludf.dummyfunction("""COMPUTED_VALUE"""),"AGUSTINA AYLEN")</f>
        <v>AGUSTINA AYLEN</v>
      </c>
      <c r="E88" s="2" t="s">
        <v>2</v>
      </c>
    </row>
    <row r="89" spans="1:5" ht="15">
      <c r="A89" s="2" t="str">
        <f ca="1">IFERROR(__xludf.dummyfunction("""COMPUTED_VALUE"""),"PRIMARIA")</f>
        <v>PRIMARIA</v>
      </c>
      <c r="B89" s="2">
        <f ca="1">IFERROR(__xludf.dummyfunction("""COMPUTED_VALUE"""),42157794)</f>
        <v>42157794</v>
      </c>
      <c r="C89" s="3" t="str">
        <f ca="1">IFERROR(__xludf.dummyfunction("""COMPUTED_VALUE"""),"ROLDAN")</f>
        <v>ROLDAN</v>
      </c>
      <c r="D89" s="3" t="str">
        <f ca="1">IFERROR(__xludf.dummyfunction("""COMPUTED_VALUE"""),"MELANIE")</f>
        <v>MELANIE</v>
      </c>
      <c r="E89" s="2" t="s">
        <v>2</v>
      </c>
    </row>
    <row r="90" spans="1:5" ht="15">
      <c r="A90" s="2" t="str">
        <f ca="1">IFERROR(__xludf.dummyfunction("""COMPUTED_VALUE"""),"PRIMARIA")</f>
        <v>PRIMARIA</v>
      </c>
      <c r="B90" s="2">
        <f ca="1">IFERROR(__xludf.dummyfunction("""COMPUTED_VALUE"""),39850447)</f>
        <v>39850447</v>
      </c>
      <c r="C90" s="3" t="str">
        <f ca="1">IFERROR(__xludf.dummyfunction("""COMPUTED_VALUE"""),"ROMERO")</f>
        <v>ROMERO</v>
      </c>
      <c r="D90" s="3" t="str">
        <f ca="1">IFERROR(__xludf.dummyfunction("""COMPUTED_VALUE"""),"MARCELA FRANCISCA")</f>
        <v>MARCELA FRANCISCA</v>
      </c>
      <c r="E90" s="2" t="s">
        <v>2</v>
      </c>
    </row>
    <row r="91" spans="1:5" ht="15">
      <c r="A91" s="2" t="str">
        <f ca="1">IFERROR(__xludf.dummyfunction("""COMPUTED_VALUE"""),"PRIMARIA")</f>
        <v>PRIMARIA</v>
      </c>
      <c r="B91" s="2">
        <f ca="1">IFERROR(__xludf.dummyfunction("""COMPUTED_VALUE"""),42289389)</f>
        <v>42289389</v>
      </c>
      <c r="C91" s="3" t="str">
        <f ca="1">IFERROR(__xludf.dummyfunction("""COMPUTED_VALUE"""),"ROSSO")</f>
        <v>ROSSO</v>
      </c>
      <c r="D91" s="3" t="str">
        <f ca="1">IFERROR(__xludf.dummyfunction("""COMPUTED_VALUE"""),"CELESTE")</f>
        <v>CELESTE</v>
      </c>
      <c r="E91" s="2" t="s">
        <v>2</v>
      </c>
    </row>
    <row r="92" spans="1:5" ht="15">
      <c r="A92" s="2" t="str">
        <f ca="1">IFERROR(__xludf.dummyfunction("""COMPUTED_VALUE"""),"PRIMARIA")</f>
        <v>PRIMARIA</v>
      </c>
      <c r="B92" s="2">
        <f ca="1">IFERROR(__xludf.dummyfunction("""COMPUTED_VALUE"""),38704601)</f>
        <v>38704601</v>
      </c>
      <c r="C92" s="3" t="str">
        <f ca="1">IFERROR(__xludf.dummyfunction("""COMPUTED_VALUE"""),"SALAS")</f>
        <v>SALAS</v>
      </c>
      <c r="D92" s="3" t="str">
        <f ca="1">IFERROR(__xludf.dummyfunction("""COMPUTED_VALUE"""),"VICTORIA NAHIR")</f>
        <v>VICTORIA NAHIR</v>
      </c>
      <c r="E92" s="2" t="s">
        <v>2</v>
      </c>
    </row>
    <row r="93" spans="1:5" ht="15">
      <c r="A93" s="2" t="str">
        <f ca="1">IFERROR(__xludf.dummyfunction("""COMPUTED_VALUE"""),"PRIMARIA")</f>
        <v>PRIMARIA</v>
      </c>
      <c r="B93" s="2">
        <f ca="1">IFERROR(__xludf.dummyfunction("""COMPUTED_VALUE"""),43457006)</f>
        <v>43457006</v>
      </c>
      <c r="C93" s="3" t="str">
        <f ca="1">IFERROR(__xludf.dummyfunction("""COMPUTED_VALUE"""),"SALERNO")</f>
        <v>SALERNO</v>
      </c>
      <c r="D93" s="3" t="str">
        <f ca="1">IFERROR(__xludf.dummyfunction("""COMPUTED_VALUE"""),"JULIANA")</f>
        <v>JULIANA</v>
      </c>
      <c r="E93" s="2" t="s">
        <v>2</v>
      </c>
    </row>
    <row r="94" spans="1:5" ht="15">
      <c r="A94" s="2" t="str">
        <f ca="1">IFERROR(__xludf.dummyfunction("""COMPUTED_VALUE"""),"PRIMARIA")</f>
        <v>PRIMARIA</v>
      </c>
      <c r="B94" s="2">
        <f ca="1">IFERROR(__xludf.dummyfunction("""COMPUTED_VALUE"""),39762735)</f>
        <v>39762735</v>
      </c>
      <c r="C94" s="3" t="str">
        <f ca="1">IFERROR(__xludf.dummyfunction("""COMPUTED_VALUE"""),"SPALTRO")</f>
        <v>SPALTRO</v>
      </c>
      <c r="D94" s="3" t="str">
        <f ca="1">IFERROR(__xludf.dummyfunction("""COMPUTED_VALUE"""),"LUCIA MICAELA")</f>
        <v>LUCIA MICAELA</v>
      </c>
      <c r="E94" s="2" t="s">
        <v>2</v>
      </c>
    </row>
    <row r="95" spans="1:5" ht="15">
      <c r="A95" s="2" t="str">
        <f ca="1">IFERROR(__xludf.dummyfunction("""COMPUTED_VALUE"""),"PRIMARIA")</f>
        <v>PRIMARIA</v>
      </c>
      <c r="B95" s="2">
        <f ca="1">IFERROR(__xludf.dummyfunction("""COMPUTED_VALUE"""),41692366)</f>
        <v>41692366</v>
      </c>
      <c r="C95" s="3" t="str">
        <f ca="1">IFERROR(__xludf.dummyfunction("""COMPUTED_VALUE"""),"SUAREZ PEREYRA")</f>
        <v>SUAREZ PEREYRA</v>
      </c>
      <c r="D95" s="3" t="str">
        <f ca="1">IFERROR(__xludf.dummyfunction("""COMPUTED_VALUE"""),"ROCIO MICAELA")</f>
        <v>ROCIO MICAELA</v>
      </c>
      <c r="E95" s="2" t="s">
        <v>2</v>
      </c>
    </row>
    <row r="96" spans="1:5" ht="15">
      <c r="A96" s="2" t="str">
        <f ca="1">IFERROR(__xludf.dummyfunction("""COMPUTED_VALUE"""),"PRIMARIA")</f>
        <v>PRIMARIA</v>
      </c>
      <c r="B96" s="2">
        <f ca="1">IFERROR(__xludf.dummyfunction("""COMPUTED_VALUE"""),43741542)</f>
        <v>43741542</v>
      </c>
      <c r="C96" s="3" t="str">
        <f ca="1">IFERROR(__xludf.dummyfunction("""COMPUTED_VALUE"""),"TABOADA")</f>
        <v>TABOADA</v>
      </c>
      <c r="D96" s="3" t="str">
        <f ca="1">IFERROR(__xludf.dummyfunction("""COMPUTED_VALUE"""),"CANDELA JACQUELINE")</f>
        <v>CANDELA JACQUELINE</v>
      </c>
      <c r="E96" s="2" t="s">
        <v>2</v>
      </c>
    </row>
    <row r="97" spans="1:5" ht="15">
      <c r="A97" s="2" t="str">
        <f ca="1">IFERROR(__xludf.dummyfunction("""COMPUTED_VALUE"""),"PRIMARIA")</f>
        <v>PRIMARIA</v>
      </c>
      <c r="B97" s="2">
        <f ca="1">IFERROR(__xludf.dummyfunction("""COMPUTED_VALUE"""),41307791)</f>
        <v>41307791</v>
      </c>
      <c r="C97" s="3" t="str">
        <f ca="1">IFERROR(__xludf.dummyfunction("""COMPUTED_VALUE"""),"TALIERCIO")</f>
        <v>TALIERCIO</v>
      </c>
      <c r="D97" s="3" t="str">
        <f ca="1">IFERROR(__xludf.dummyfunction("""COMPUTED_VALUE"""),"SABRINA BELEN")</f>
        <v>SABRINA BELEN</v>
      </c>
      <c r="E97" s="2" t="s">
        <v>2</v>
      </c>
    </row>
    <row r="98" spans="1:5" ht="15">
      <c r="A98" s="2" t="str">
        <f ca="1">IFERROR(__xludf.dummyfunction("""COMPUTED_VALUE"""),"PRIMARIA")</f>
        <v>PRIMARIA</v>
      </c>
      <c r="B98" s="2">
        <f ca="1">IFERROR(__xludf.dummyfunction("""COMPUTED_VALUE"""),30025675)</f>
        <v>30025675</v>
      </c>
      <c r="C98" s="3" t="str">
        <f ca="1">IFERROR(__xludf.dummyfunction("""COMPUTED_VALUE"""),"TONON")</f>
        <v>TONON</v>
      </c>
      <c r="D98" s="3" t="str">
        <f ca="1">IFERROR(__xludf.dummyfunction("""COMPUTED_VALUE"""),"MICAELA")</f>
        <v>MICAELA</v>
      </c>
      <c r="E98" s="2" t="s">
        <v>2</v>
      </c>
    </row>
    <row r="99" spans="1:5" ht="15">
      <c r="A99" s="2" t="str">
        <f ca="1">IFERROR(__xludf.dummyfunction("""COMPUTED_VALUE"""),"PRIMARIA")</f>
        <v>PRIMARIA</v>
      </c>
      <c r="B99" s="2">
        <f ca="1">IFERROR(__xludf.dummyfunction("""COMPUTED_VALUE"""),38283053)</f>
        <v>38283053</v>
      </c>
      <c r="C99" s="3" t="str">
        <f ca="1">IFERROR(__xludf.dummyfunction("""COMPUTED_VALUE"""),"TORRES")</f>
        <v>TORRES</v>
      </c>
      <c r="D99" s="3" t="str">
        <f ca="1">IFERROR(__xludf.dummyfunction("""COMPUTED_VALUE"""),"ANTONELLA")</f>
        <v>ANTONELLA</v>
      </c>
      <c r="E99" s="2" t="s">
        <v>2</v>
      </c>
    </row>
    <row r="100" spans="1:5" ht="15">
      <c r="A100" s="2" t="str">
        <f ca="1">IFERROR(__xludf.dummyfunction("""COMPUTED_VALUE"""),"PRIMARIA")</f>
        <v>PRIMARIA</v>
      </c>
      <c r="B100" s="2">
        <f ca="1">IFERROR(__xludf.dummyfunction("""COMPUTED_VALUE"""),42101638)</f>
        <v>42101638</v>
      </c>
      <c r="C100" s="3" t="str">
        <f ca="1">IFERROR(__xludf.dummyfunction("""COMPUTED_VALUE"""),"TORRES")</f>
        <v>TORRES</v>
      </c>
      <c r="D100" s="3" t="str">
        <f ca="1">IFERROR(__xludf.dummyfunction("""COMPUTED_VALUE"""),"CAMILA CELESTE")</f>
        <v>CAMILA CELESTE</v>
      </c>
      <c r="E100" s="2" t="s">
        <v>2</v>
      </c>
    </row>
    <row r="101" spans="1:5" ht="15">
      <c r="A101" s="2" t="str">
        <f ca="1">IFERROR(__xludf.dummyfunction("""COMPUTED_VALUE"""),"PRIMARIA")</f>
        <v>PRIMARIA</v>
      </c>
      <c r="B101" s="2">
        <f ca="1">IFERROR(__xludf.dummyfunction("""COMPUTED_VALUE"""),33656346)</f>
        <v>33656346</v>
      </c>
      <c r="C101" s="3" t="str">
        <f ca="1">IFERROR(__xludf.dummyfunction("""COMPUTED_VALUE"""),"TRONCOSO")</f>
        <v>TRONCOSO</v>
      </c>
      <c r="D101" s="3" t="str">
        <f ca="1">IFERROR(__xludf.dummyfunction("""COMPUTED_VALUE"""),"WANDA MARIA JOSE")</f>
        <v>WANDA MARIA JOSE</v>
      </c>
      <c r="E101" s="2" t="s">
        <v>2</v>
      </c>
    </row>
    <row r="102" spans="1:5" ht="15">
      <c r="A102" s="2" t="str">
        <f ca="1">IFERROR(__xludf.dummyfunction("""COMPUTED_VALUE"""),"PRIMARIA")</f>
        <v>PRIMARIA</v>
      </c>
      <c r="B102" s="2">
        <f ca="1">IFERROR(__xludf.dummyfunction("""COMPUTED_VALUE"""),42028527)</f>
        <v>42028527</v>
      </c>
      <c r="C102" s="3" t="str">
        <f ca="1">IFERROR(__xludf.dummyfunction("""COMPUTED_VALUE"""),"TULIAN")</f>
        <v>TULIAN</v>
      </c>
      <c r="D102" s="3" t="str">
        <f ca="1">IFERROR(__xludf.dummyfunction("""COMPUTED_VALUE"""),"IGNACIO JOEL")</f>
        <v>IGNACIO JOEL</v>
      </c>
      <c r="E102" s="2" t="s">
        <v>2</v>
      </c>
    </row>
    <row r="103" spans="1:5" ht="15">
      <c r="A103" s="2" t="str">
        <f ca="1">IFERROR(__xludf.dummyfunction("""COMPUTED_VALUE"""),"PRIMARIA")</f>
        <v>PRIMARIA</v>
      </c>
      <c r="B103" s="2">
        <f ca="1">IFERROR(__xludf.dummyfunction("""COMPUTED_VALUE"""),35165811)</f>
        <v>35165811</v>
      </c>
      <c r="C103" s="3" t="str">
        <f ca="1">IFERROR(__xludf.dummyfunction("""COMPUTED_VALUE"""),"UBERTON")</f>
        <v>UBERTON</v>
      </c>
      <c r="D103" s="3" t="str">
        <f ca="1">IFERROR(__xludf.dummyfunction("""COMPUTED_VALUE"""),"MATIAS OMAR")</f>
        <v>MATIAS OMAR</v>
      </c>
      <c r="E103" s="2" t="s">
        <v>2</v>
      </c>
    </row>
    <row r="104" spans="1:5" ht="15">
      <c r="A104" s="2" t="str">
        <f ca="1">IFERROR(__xludf.dummyfunction("""COMPUTED_VALUE"""),"PRIMARIA")</f>
        <v>PRIMARIA</v>
      </c>
      <c r="B104" s="2">
        <f ca="1">IFERROR(__xludf.dummyfunction("""COMPUTED_VALUE"""),38284106)</f>
        <v>38284106</v>
      </c>
      <c r="C104" s="3" t="str">
        <f ca="1">IFERROR(__xludf.dummyfunction("""COMPUTED_VALUE"""),"VAE")</f>
        <v>VAE</v>
      </c>
      <c r="D104" s="3" t="str">
        <f ca="1">IFERROR(__xludf.dummyfunction("""COMPUTED_VALUE"""),"MARINA GISSEL")</f>
        <v>MARINA GISSEL</v>
      </c>
      <c r="E104" s="2" t="s">
        <v>2</v>
      </c>
    </row>
    <row r="105" spans="1:5" ht="15">
      <c r="A105" s="2" t="str">
        <f ca="1">IFERROR(__xludf.dummyfunction("""COMPUTED_VALUE"""),"PRIMARIA")</f>
        <v>PRIMARIA</v>
      </c>
      <c r="B105" s="2">
        <f ca="1">IFERROR(__xludf.dummyfunction("""COMPUTED_VALUE"""),38057600)</f>
        <v>38057600</v>
      </c>
      <c r="C105" s="3" t="str">
        <f ca="1">IFERROR(__xludf.dummyfunction("""COMPUTED_VALUE"""),"VERON")</f>
        <v>VERON</v>
      </c>
      <c r="D105" s="3" t="str">
        <f ca="1">IFERROR(__xludf.dummyfunction("""COMPUTED_VALUE"""),"ANTONELLA")</f>
        <v>ANTONELLA</v>
      </c>
      <c r="E105" s="2" t="s">
        <v>2</v>
      </c>
    </row>
    <row r="106" spans="1:5" ht="15">
      <c r="A106" s="2" t="str">
        <f ca="1">IFERROR(__xludf.dummyfunction("""COMPUTED_VALUE"""),"PRIMARIA")</f>
        <v>PRIMARIA</v>
      </c>
      <c r="B106" s="2">
        <f ca="1">IFERROR(__xludf.dummyfunction("""COMPUTED_VALUE"""),42678699)</f>
        <v>42678699</v>
      </c>
      <c r="C106" s="3" t="str">
        <f ca="1">IFERROR(__xludf.dummyfunction("""COMPUTED_VALUE"""),"YBARRA")</f>
        <v>YBARRA</v>
      </c>
      <c r="D106" s="3" t="str">
        <f ca="1">IFERROR(__xludf.dummyfunction("""COMPUTED_VALUE"""),"CINTHIA NOEMI")</f>
        <v>CINTHIA NOEMI</v>
      </c>
      <c r="E106" s="2" t="s">
        <v>2</v>
      </c>
    </row>
    <row r="107" spans="1:5" ht="15">
      <c r="A107" s="2" t="str">
        <f ca="1">IFERROR(__xludf.dummyfunction("""COMPUTED_VALUE"""),"PRIMARIA")</f>
        <v>PRIMARIA</v>
      </c>
      <c r="B107" s="2">
        <f ca="1">IFERROR(__xludf.dummyfunction("""COMPUTED_VALUE"""),49806545)</f>
        <v>49806545</v>
      </c>
      <c r="C107" s="3" t="str">
        <f ca="1">IFERROR(__xludf.dummyfunction("""COMPUTED_VALUE"""),"ZAMORA")</f>
        <v>ZAMORA</v>
      </c>
      <c r="D107" s="3" t="str">
        <f ca="1">IFERROR(__xludf.dummyfunction("""COMPUTED_VALUE"""),"XIMENA SOLEDAD")</f>
        <v>XIMENA SOLEDAD</v>
      </c>
      <c r="E107" s="2" t="s">
        <v>2</v>
      </c>
    </row>
    <row r="108" spans="1:5" ht="15">
      <c r="A108" s="2" t="str">
        <f ca="1">IFERROR(__xludf.dummyfunction("""COMPUTED_VALUE"""),"PRIMARIA")</f>
        <v>PRIMARIA</v>
      </c>
      <c r="B108" s="2">
        <f ca="1">IFERROR(__xludf.dummyfunction("""COMPUTED_VALUE"""),39170589)</f>
        <v>39170589</v>
      </c>
      <c r="C108" s="3" t="str">
        <f ca="1">IFERROR(__xludf.dummyfunction("""COMPUTED_VALUE"""),"AMURE")</f>
        <v>AMURE</v>
      </c>
      <c r="D108" s="3" t="str">
        <f ca="1">IFERROR(__xludf.dummyfunction("""COMPUTED_VALUE"""),"CAMILA")</f>
        <v>CAMILA</v>
      </c>
      <c r="E108" s="2" t="s">
        <v>6</v>
      </c>
    </row>
    <row r="109" spans="1:5" ht="15">
      <c r="A109" s="2" t="str">
        <f ca="1">IFERROR(__xludf.dummyfunction("""COMPUTED_VALUE"""),"PRIMARIA")</f>
        <v>PRIMARIA</v>
      </c>
      <c r="B109" s="2">
        <f ca="1">IFERROR(__xludf.dummyfunction("""COMPUTED_VALUE"""),40255086)</f>
        <v>40255086</v>
      </c>
      <c r="C109" s="3" t="str">
        <f ca="1">IFERROR(__xludf.dummyfunction("""COMPUTED_VALUE"""),"BASTIDA")</f>
        <v>BASTIDA</v>
      </c>
      <c r="D109" s="3" t="str">
        <f ca="1">IFERROR(__xludf.dummyfunction("""COMPUTED_VALUE"""),"MICAELA")</f>
        <v>MICAELA</v>
      </c>
      <c r="E109" s="2" t="s">
        <v>6</v>
      </c>
    </row>
    <row r="110" spans="1:5" ht="15">
      <c r="A110" s="2" t="str">
        <f ca="1">IFERROR(__xludf.dummyfunction("""COMPUTED_VALUE"""),"PRIMARIA")</f>
        <v>PRIMARIA</v>
      </c>
      <c r="B110" s="2">
        <f ca="1">IFERROR(__xludf.dummyfunction("""COMPUTED_VALUE"""),37867426)</f>
        <v>37867426</v>
      </c>
      <c r="C110" s="3" t="str">
        <f ca="1">IFERROR(__xludf.dummyfunction("""COMPUTED_VALUE"""),"BOZZO")</f>
        <v>BOZZO</v>
      </c>
      <c r="D110" s="3" t="str">
        <f ca="1">IFERROR(__xludf.dummyfunction("""COMPUTED_VALUE"""),"MANUELA")</f>
        <v>MANUELA</v>
      </c>
      <c r="E110" s="2" t="s">
        <v>6</v>
      </c>
    </row>
    <row r="111" spans="1:5" ht="15">
      <c r="A111" s="2" t="str">
        <f ca="1">IFERROR(__xludf.dummyfunction("""COMPUTED_VALUE"""),"PRIMARIA")</f>
        <v>PRIMARIA</v>
      </c>
      <c r="B111" s="2">
        <f ca="1">IFERROR(__xludf.dummyfunction("""COMPUTED_VALUE"""),40580003)</f>
        <v>40580003</v>
      </c>
      <c r="C111" s="3" t="str">
        <f ca="1">IFERROR(__xludf.dummyfunction("""COMPUTED_VALUE"""),"CHAVEZ")</f>
        <v>CHAVEZ</v>
      </c>
      <c r="D111" s="3" t="str">
        <f ca="1">IFERROR(__xludf.dummyfunction("""COMPUTED_VALUE"""),"LOURDES")</f>
        <v>LOURDES</v>
      </c>
      <c r="E111" s="2" t="s">
        <v>6</v>
      </c>
    </row>
    <row r="112" spans="1:5" ht="15">
      <c r="A112" s="2" t="str">
        <f ca="1">IFERROR(__xludf.dummyfunction("""COMPUTED_VALUE"""),"PRIMARIA")</f>
        <v>PRIMARIA</v>
      </c>
      <c r="B112" s="2">
        <f ca="1">IFERROR(__xludf.dummyfunction("""COMPUTED_VALUE"""),41307807)</f>
        <v>41307807</v>
      </c>
      <c r="C112" s="3" t="str">
        <f ca="1">IFERROR(__xludf.dummyfunction("""COMPUTED_VALUE"""),"CHIRIZOLA")</f>
        <v>CHIRIZOLA</v>
      </c>
      <c r="D112" s="3" t="str">
        <f ca="1">IFERROR(__xludf.dummyfunction("""COMPUTED_VALUE"""),"BERENICE")</f>
        <v>BERENICE</v>
      </c>
      <c r="E112" s="2" t="s">
        <v>6</v>
      </c>
    </row>
    <row r="113" spans="1:5" ht="15">
      <c r="A113" s="2" t="str">
        <f ca="1">IFERROR(__xludf.dummyfunction("""COMPUTED_VALUE"""),"PRIMARIA")</f>
        <v>PRIMARIA</v>
      </c>
      <c r="B113" s="2">
        <f ca="1">IFERROR(__xludf.dummyfunction("""COMPUTED_VALUE"""),35132564)</f>
        <v>35132564</v>
      </c>
      <c r="C113" s="3" t="str">
        <f ca="1">IFERROR(__xludf.dummyfunction("""COMPUTED_VALUE"""),"COLAVITA")</f>
        <v>COLAVITA</v>
      </c>
      <c r="D113" s="3" t="str">
        <f ca="1">IFERROR(__xludf.dummyfunction("""COMPUTED_VALUE"""),"LUCIA ANTONELA")</f>
        <v>LUCIA ANTONELA</v>
      </c>
      <c r="E113" s="2" t="s">
        <v>6</v>
      </c>
    </row>
    <row r="114" spans="1:5" ht="15">
      <c r="A114" s="2" t="str">
        <f ca="1">IFERROR(__xludf.dummyfunction("""COMPUTED_VALUE"""),"PRIMARIA")</f>
        <v>PRIMARIA</v>
      </c>
      <c r="B114" s="2">
        <f ca="1">IFERROR(__xludf.dummyfunction("""COMPUTED_VALUE"""),32603720)</f>
        <v>32603720</v>
      </c>
      <c r="C114" s="3" t="str">
        <f ca="1">IFERROR(__xludf.dummyfunction("""COMPUTED_VALUE"""),"DALMONICO")</f>
        <v>DALMONICO</v>
      </c>
      <c r="D114" s="3" t="str">
        <f ca="1">IFERROR(__xludf.dummyfunction("""COMPUTED_VALUE"""),"ANDREA SOLEDAD")</f>
        <v>ANDREA SOLEDAD</v>
      </c>
      <c r="E114" s="2" t="s">
        <v>6</v>
      </c>
    </row>
    <row r="115" spans="1:5" ht="15">
      <c r="A115" s="2" t="str">
        <f ca="1">IFERROR(__xludf.dummyfunction("""COMPUTED_VALUE"""),"PRIMARIA")</f>
        <v>PRIMARIA</v>
      </c>
      <c r="B115" s="2">
        <f ca="1">IFERROR(__xludf.dummyfunction("""COMPUTED_VALUE"""),43387272)</f>
        <v>43387272</v>
      </c>
      <c r="C115" s="3" t="str">
        <f ca="1">IFERROR(__xludf.dummyfunction("""COMPUTED_VALUE"""),"DEHEZA")</f>
        <v>DEHEZA</v>
      </c>
      <c r="D115" s="3" t="str">
        <f ca="1">IFERROR(__xludf.dummyfunction("""COMPUTED_VALUE"""),"TANIA ABIGAIL")</f>
        <v>TANIA ABIGAIL</v>
      </c>
      <c r="E115" s="2" t="s">
        <v>6</v>
      </c>
    </row>
    <row r="116" spans="1:5" ht="15">
      <c r="A116" s="2" t="str">
        <f ca="1">IFERROR(__xludf.dummyfunction("""COMPUTED_VALUE"""),"PRIMARIA")</f>
        <v>PRIMARIA</v>
      </c>
      <c r="B116" s="2">
        <f ca="1">IFERROR(__xludf.dummyfunction("""COMPUTED_VALUE"""),43303114)</f>
        <v>43303114</v>
      </c>
      <c r="C116" s="3" t="str">
        <f ca="1">IFERROR(__xludf.dummyfunction("""COMPUTED_VALUE"""),"DESTEFANO")</f>
        <v>DESTEFANO</v>
      </c>
      <c r="D116" s="3" t="str">
        <f ca="1">IFERROR(__xludf.dummyfunction("""COMPUTED_VALUE"""),"SOL MARIBEL")</f>
        <v>SOL MARIBEL</v>
      </c>
      <c r="E116" s="2" t="s">
        <v>6</v>
      </c>
    </row>
    <row r="117" spans="1:5" ht="15">
      <c r="A117" s="2" t="str">
        <f ca="1">IFERROR(__xludf.dummyfunction("""COMPUTED_VALUE"""),"PRIMARIA")</f>
        <v>PRIMARIA</v>
      </c>
      <c r="B117" s="2">
        <f ca="1">IFERROR(__xludf.dummyfunction("""COMPUTED_VALUE"""),41552589)</f>
        <v>41552589</v>
      </c>
      <c r="C117" s="3" t="str">
        <f ca="1">IFERROR(__xludf.dummyfunction("""COMPUTED_VALUE"""),"GARCIA")</f>
        <v>GARCIA</v>
      </c>
      <c r="D117" s="3" t="str">
        <f ca="1">IFERROR(__xludf.dummyfunction("""COMPUTED_VALUE"""),"ABIGAIL")</f>
        <v>ABIGAIL</v>
      </c>
      <c r="E117" s="2" t="s">
        <v>6</v>
      </c>
    </row>
    <row r="118" spans="1:5" ht="15">
      <c r="A118" s="2" t="str">
        <f ca="1">IFERROR(__xludf.dummyfunction("""COMPUTED_VALUE"""),"PRIMARIA")</f>
        <v>PRIMARIA</v>
      </c>
      <c r="B118" s="2">
        <f ca="1">IFERROR(__xludf.dummyfunction("""COMPUTED_VALUE"""),42112042)</f>
        <v>42112042</v>
      </c>
      <c r="C118" s="3" t="str">
        <f ca="1">IFERROR(__xludf.dummyfunction("""COMPUTED_VALUE"""),"GONZALEZ")</f>
        <v>GONZALEZ</v>
      </c>
      <c r="D118" s="3" t="str">
        <f ca="1">IFERROR(__xludf.dummyfunction("""COMPUTED_VALUE"""),"CAMILA MABEL")</f>
        <v>CAMILA MABEL</v>
      </c>
      <c r="E118" s="2" t="s">
        <v>6</v>
      </c>
    </row>
    <row r="119" spans="1:5" ht="15">
      <c r="A119" s="2" t="str">
        <f ca="1">IFERROR(__xludf.dummyfunction("""COMPUTED_VALUE"""),"PRIMARIA")</f>
        <v>PRIMARIA</v>
      </c>
      <c r="B119" s="2">
        <f ca="1">IFERROR(__xludf.dummyfunction("""COMPUTED_VALUE"""),37058480)</f>
        <v>37058480</v>
      </c>
      <c r="C119" s="3" t="str">
        <f ca="1">IFERROR(__xludf.dummyfunction("""COMPUTED_VALUE"""),"GONZALEZ")</f>
        <v>GONZALEZ</v>
      </c>
      <c r="D119" s="3" t="str">
        <f ca="1">IFERROR(__xludf.dummyfunction("""COMPUTED_VALUE"""),"CAMILA YULIANA")</f>
        <v>CAMILA YULIANA</v>
      </c>
      <c r="E119" s="2" t="s">
        <v>6</v>
      </c>
    </row>
    <row r="120" spans="1:5" ht="15">
      <c r="A120" s="2" t="str">
        <f ca="1">IFERROR(__xludf.dummyfunction("""COMPUTED_VALUE"""),"PRIMARIA")</f>
        <v>PRIMARIA</v>
      </c>
      <c r="B120" s="2">
        <f ca="1">IFERROR(__xludf.dummyfunction("""COMPUTED_VALUE"""),39555678)</f>
        <v>39555678</v>
      </c>
      <c r="C120" s="3" t="str">
        <f ca="1">IFERROR(__xludf.dummyfunction("""COMPUTED_VALUE"""),"HERNANDEZ")</f>
        <v>HERNANDEZ</v>
      </c>
      <c r="D120" s="3" t="str">
        <f ca="1">IFERROR(__xludf.dummyfunction("""COMPUTED_VALUE"""),"SOL NAHIR")</f>
        <v>SOL NAHIR</v>
      </c>
      <c r="E120" s="2" t="s">
        <v>6</v>
      </c>
    </row>
    <row r="121" spans="1:5" ht="15">
      <c r="A121" s="2" t="str">
        <f ca="1">IFERROR(__xludf.dummyfunction("""COMPUTED_VALUE"""),"PRIMARIA")</f>
        <v>PRIMARIA</v>
      </c>
      <c r="B121" s="2">
        <f ca="1">IFERROR(__xludf.dummyfunction("""COMPUTED_VALUE"""),35621363)</f>
        <v>35621363</v>
      </c>
      <c r="C121" s="3" t="str">
        <f ca="1">IFERROR(__xludf.dummyfunction("""COMPUTED_VALUE"""),"JIMENEZ")</f>
        <v>JIMENEZ</v>
      </c>
      <c r="D121" s="3" t="str">
        <f ca="1">IFERROR(__xludf.dummyfunction("""COMPUTED_VALUE"""),"ILEANA")</f>
        <v>ILEANA</v>
      </c>
      <c r="E121" s="2" t="s">
        <v>6</v>
      </c>
    </row>
    <row r="122" spans="1:5" ht="15">
      <c r="A122" s="2" t="str">
        <f ca="1">IFERROR(__xludf.dummyfunction("""COMPUTED_VALUE"""),"PRIMARIA")</f>
        <v>PRIMARIA</v>
      </c>
      <c r="B122" s="2">
        <f ca="1">IFERROR(__xludf.dummyfunction("""COMPUTED_VALUE"""),34518382)</f>
        <v>34518382</v>
      </c>
      <c r="C122" s="3" t="str">
        <f ca="1">IFERROR(__xludf.dummyfunction("""COMPUTED_VALUE"""),"JOGLAR")</f>
        <v>JOGLAR</v>
      </c>
      <c r="D122" s="3" t="str">
        <f ca="1">IFERROR(__xludf.dummyfunction("""COMPUTED_VALUE"""),"JAQUELINA DAFNE")</f>
        <v>JAQUELINA DAFNE</v>
      </c>
      <c r="E122" s="2" t="s">
        <v>6</v>
      </c>
    </row>
    <row r="123" spans="1:5" ht="15">
      <c r="A123" s="2" t="str">
        <f ca="1">IFERROR(__xludf.dummyfunction("""COMPUTED_VALUE"""),"PRIMARIA")</f>
        <v>PRIMARIA</v>
      </c>
      <c r="B123" s="2">
        <f ca="1">IFERROR(__xludf.dummyfunction("""COMPUTED_VALUE"""),32154273)</f>
        <v>32154273</v>
      </c>
      <c r="C123" s="3" t="str">
        <f ca="1">IFERROR(__xludf.dummyfunction("""COMPUTED_VALUE"""),"LUCCA")</f>
        <v>LUCCA</v>
      </c>
      <c r="D123" s="3" t="str">
        <f ca="1">IFERROR(__xludf.dummyfunction("""COMPUTED_VALUE"""),"LUCIA")</f>
        <v>LUCIA</v>
      </c>
      <c r="E123" s="2" t="s">
        <v>6</v>
      </c>
    </row>
    <row r="124" spans="1:5" ht="15">
      <c r="A124" s="2" t="str">
        <f ca="1">IFERROR(__xludf.dummyfunction("""COMPUTED_VALUE"""),"PRIMARIA")</f>
        <v>PRIMARIA</v>
      </c>
      <c r="B124" s="2">
        <f ca="1">IFERROR(__xludf.dummyfunction("""COMPUTED_VALUE"""),43667126)</f>
        <v>43667126</v>
      </c>
      <c r="C124" s="3" t="str">
        <f ca="1">IFERROR(__xludf.dummyfunction("""COMPUTED_VALUE"""),"MALVICA")</f>
        <v>MALVICA</v>
      </c>
      <c r="D124" s="3" t="str">
        <f ca="1">IFERROR(__xludf.dummyfunction("""COMPUTED_VALUE"""),"CAMILA")</f>
        <v>CAMILA</v>
      </c>
      <c r="E124" s="2" t="s">
        <v>6</v>
      </c>
    </row>
    <row r="125" spans="1:5" ht="15">
      <c r="A125" s="2" t="str">
        <f ca="1">IFERROR(__xludf.dummyfunction("""COMPUTED_VALUE"""),"PRIMARIA")</f>
        <v>PRIMARIA</v>
      </c>
      <c r="B125" s="2">
        <f ca="1">IFERROR(__xludf.dummyfunction("""COMPUTED_VALUE"""),42569133)</f>
        <v>42569133</v>
      </c>
      <c r="C125" s="3" t="str">
        <f ca="1">IFERROR(__xludf.dummyfunction("""COMPUTED_VALUE"""),"MARQUEZ")</f>
        <v>MARQUEZ</v>
      </c>
      <c r="D125" s="3" t="str">
        <f ca="1">IFERROR(__xludf.dummyfunction("""COMPUTED_VALUE"""),"LUCIA")</f>
        <v>LUCIA</v>
      </c>
      <c r="E125" s="2" t="s">
        <v>6</v>
      </c>
    </row>
    <row r="126" spans="1:5" ht="15">
      <c r="A126" s="2" t="str">
        <f ca="1">IFERROR(__xludf.dummyfunction("""COMPUTED_VALUE"""),"PRIMARIA")</f>
        <v>PRIMARIA</v>
      </c>
      <c r="B126" s="2">
        <f ca="1">IFERROR(__xludf.dummyfunction("""COMPUTED_VALUE"""),37867515)</f>
        <v>37867515</v>
      </c>
      <c r="C126" s="3" t="str">
        <f ca="1">IFERROR(__xludf.dummyfunction("""COMPUTED_VALUE"""),"MARTORELLI")</f>
        <v>MARTORELLI</v>
      </c>
      <c r="D126" s="3" t="str">
        <f ca="1">IFERROR(__xludf.dummyfunction("""COMPUTED_VALUE"""),"FIORELLA ANDREA")</f>
        <v>FIORELLA ANDREA</v>
      </c>
      <c r="E126" s="2" t="s">
        <v>6</v>
      </c>
    </row>
    <row r="127" spans="1:5" ht="15">
      <c r="A127" s="2" t="str">
        <f ca="1">IFERROR(__xludf.dummyfunction("""COMPUTED_VALUE"""),"PRIMARIA")</f>
        <v>PRIMARIA</v>
      </c>
      <c r="B127" s="2">
        <f ca="1">IFERROR(__xludf.dummyfunction("""COMPUTED_VALUE"""),42630271)</f>
        <v>42630271</v>
      </c>
      <c r="C127" s="3" t="str">
        <f ca="1">IFERROR(__xludf.dummyfunction("""COMPUTED_VALUE"""),"MEDINA")</f>
        <v>MEDINA</v>
      </c>
      <c r="D127" s="3" t="str">
        <f ca="1">IFERROR(__xludf.dummyfunction("""COMPUTED_VALUE"""),"SHARON MARLENE")</f>
        <v>SHARON MARLENE</v>
      </c>
      <c r="E127" s="2" t="s">
        <v>6</v>
      </c>
    </row>
    <row r="128" spans="1:5" ht="15">
      <c r="A128" s="2" t="str">
        <f ca="1">IFERROR(__xludf.dummyfunction("""COMPUTED_VALUE"""),"PRIMARIA")</f>
        <v>PRIMARIA</v>
      </c>
      <c r="B128" s="2">
        <f ca="1">IFERROR(__xludf.dummyfunction("""COMPUTED_VALUE"""),35867932)</f>
        <v>35867932</v>
      </c>
      <c r="C128" s="3" t="str">
        <f ca="1">IFERROR(__xludf.dummyfunction("""COMPUTED_VALUE"""),"MOLINA")</f>
        <v>MOLINA</v>
      </c>
      <c r="D128" s="3" t="str">
        <f ca="1">IFERROR(__xludf.dummyfunction("""COMPUTED_VALUE"""),"YESICA SOLEDAD")</f>
        <v>YESICA SOLEDAD</v>
      </c>
      <c r="E128" s="2" t="s">
        <v>6</v>
      </c>
    </row>
    <row r="129" spans="1:5" ht="15">
      <c r="A129" s="2" t="str">
        <f ca="1">IFERROR(__xludf.dummyfunction("""COMPUTED_VALUE"""),"PRIMARIA")</f>
        <v>PRIMARIA</v>
      </c>
      <c r="B129" s="2">
        <f ca="1">IFERROR(__xludf.dummyfunction("""COMPUTED_VALUE"""),42089352)</f>
        <v>42089352</v>
      </c>
      <c r="C129" s="3" t="str">
        <f ca="1">IFERROR(__xludf.dummyfunction("""COMPUTED_VALUE"""),"OVEJERO")</f>
        <v>OVEJERO</v>
      </c>
      <c r="D129" s="3" t="str">
        <f ca="1">IFERROR(__xludf.dummyfunction("""COMPUTED_VALUE"""),"MILAGROS NICOLE")</f>
        <v>MILAGROS NICOLE</v>
      </c>
      <c r="E129" s="2" t="s">
        <v>6</v>
      </c>
    </row>
    <row r="130" spans="1:5" ht="15">
      <c r="A130" s="2" t="str">
        <f ca="1">IFERROR(__xludf.dummyfunction("""COMPUTED_VALUE"""),"PRIMARIA")</f>
        <v>PRIMARIA</v>
      </c>
      <c r="B130" s="2">
        <f ca="1">IFERROR(__xludf.dummyfunction("""COMPUTED_VALUE"""),42366322)</f>
        <v>42366322</v>
      </c>
      <c r="C130" s="3" t="str">
        <f ca="1">IFERROR(__xludf.dummyfunction("""COMPUTED_VALUE"""),"OVIEDO")</f>
        <v>OVIEDO</v>
      </c>
      <c r="D130" s="3" t="str">
        <f ca="1">IFERROR(__xludf.dummyfunction("""COMPUTED_VALUE"""),"ROCIO AYELEN")</f>
        <v>ROCIO AYELEN</v>
      </c>
      <c r="E130" s="2" t="s">
        <v>6</v>
      </c>
    </row>
    <row r="131" spans="1:5" ht="15">
      <c r="A131" s="2" t="str">
        <f ca="1">IFERROR(__xludf.dummyfunction("""COMPUTED_VALUE"""),"PRIMARIA")</f>
        <v>PRIMARIA</v>
      </c>
      <c r="B131" s="2">
        <f ca="1">IFERROR(__xludf.dummyfunction("""COMPUTED_VALUE"""),27728606)</f>
        <v>27728606</v>
      </c>
      <c r="C131" s="3" t="str">
        <f ca="1">IFERROR(__xludf.dummyfunction("""COMPUTED_VALUE"""),"PALMEIRO")</f>
        <v>PALMEIRO</v>
      </c>
      <c r="D131" s="3" t="str">
        <f ca="1">IFERROR(__xludf.dummyfunction("""COMPUTED_VALUE"""),"LUCIANA")</f>
        <v>LUCIANA</v>
      </c>
      <c r="E131" s="2" t="s">
        <v>6</v>
      </c>
    </row>
    <row r="132" spans="1:5" ht="15">
      <c r="A132" s="2" t="str">
        <f ca="1">IFERROR(__xludf.dummyfunction("""COMPUTED_VALUE"""),"PRIMARIA")</f>
        <v>PRIMARIA</v>
      </c>
      <c r="B132" s="2">
        <f ca="1">IFERROR(__xludf.dummyfunction("""COMPUTED_VALUE"""),32383234)</f>
        <v>32383234</v>
      </c>
      <c r="C132" s="3" t="str">
        <f ca="1">IFERROR(__xludf.dummyfunction("""COMPUTED_VALUE"""),"PARISI")</f>
        <v>PARISI</v>
      </c>
      <c r="D132" s="3" t="str">
        <f ca="1">IFERROR(__xludf.dummyfunction("""COMPUTED_VALUE"""),"MARíA JULIA")</f>
        <v>MARíA JULIA</v>
      </c>
      <c r="E132" s="2" t="s">
        <v>6</v>
      </c>
    </row>
    <row r="133" spans="1:5" ht="15">
      <c r="A133" s="2" t="str">
        <f ca="1">IFERROR(__xludf.dummyfunction("""COMPUTED_VALUE"""),"PRIMARIA")</f>
        <v>PRIMARIA</v>
      </c>
      <c r="B133" s="2">
        <f ca="1">IFERROR(__xludf.dummyfunction("""COMPUTED_VALUE"""),41307319)</f>
        <v>41307319</v>
      </c>
      <c r="C133" s="3" t="str">
        <f ca="1">IFERROR(__xludf.dummyfunction("""COMPUTED_VALUE"""),"PEDROZO")</f>
        <v>PEDROZO</v>
      </c>
      <c r="D133" s="3" t="str">
        <f ca="1">IFERROR(__xludf.dummyfunction("""COMPUTED_VALUE"""),"MELINA NORMA")</f>
        <v>MELINA NORMA</v>
      </c>
      <c r="E133" s="2" t="s">
        <v>6</v>
      </c>
    </row>
    <row r="134" spans="1:5" ht="15">
      <c r="A134" s="2" t="str">
        <f ca="1">IFERROR(__xludf.dummyfunction("""COMPUTED_VALUE"""),"PRIMARIA")</f>
        <v>PRIMARIA</v>
      </c>
      <c r="B134" s="2">
        <f ca="1">IFERROR(__xludf.dummyfunction("""COMPUTED_VALUE"""),42454173)</f>
        <v>42454173</v>
      </c>
      <c r="C134" s="3" t="str">
        <f ca="1">IFERROR(__xludf.dummyfunction("""COMPUTED_VALUE"""),"PéREZ")</f>
        <v>PéREZ</v>
      </c>
      <c r="D134" s="3" t="str">
        <f ca="1">IFERROR(__xludf.dummyfunction("""COMPUTED_VALUE"""),"CANDELARIA CELESTE")</f>
        <v>CANDELARIA CELESTE</v>
      </c>
      <c r="E134" s="2" t="s">
        <v>6</v>
      </c>
    </row>
    <row r="135" spans="1:5" ht="15">
      <c r="A135" s="2" t="str">
        <f ca="1">IFERROR(__xludf.dummyfunction("""COMPUTED_VALUE"""),"PRIMARIA")</f>
        <v>PRIMARIA</v>
      </c>
      <c r="B135" s="2">
        <f ca="1">IFERROR(__xludf.dummyfunction("""COMPUTED_VALUE"""),43558085)</f>
        <v>43558085</v>
      </c>
      <c r="C135" s="3" t="str">
        <f ca="1">IFERROR(__xludf.dummyfunction("""COMPUTED_VALUE"""),"ROBLES")</f>
        <v>ROBLES</v>
      </c>
      <c r="D135" s="3" t="str">
        <f ca="1">IFERROR(__xludf.dummyfunction("""COMPUTED_VALUE"""),"MILAGROS SOLEDAD")</f>
        <v>MILAGROS SOLEDAD</v>
      </c>
      <c r="E135" s="2" t="s">
        <v>6</v>
      </c>
    </row>
    <row r="136" spans="1:5" ht="15">
      <c r="A136" s="2" t="str">
        <f ca="1">IFERROR(__xludf.dummyfunction("""COMPUTED_VALUE"""),"PRIMARIA")</f>
        <v>PRIMARIA</v>
      </c>
      <c r="B136" s="2">
        <f ca="1">IFERROR(__xludf.dummyfunction("""COMPUTED_VALUE"""),40546758)</f>
        <v>40546758</v>
      </c>
      <c r="C136" s="3" t="str">
        <f ca="1">IFERROR(__xludf.dummyfunction("""COMPUTED_VALUE"""),"ROMERO")</f>
        <v>ROMERO</v>
      </c>
      <c r="D136" s="3" t="str">
        <f ca="1">IFERROR(__xludf.dummyfunction("""COMPUTED_VALUE"""),"CLARA AYELEN")</f>
        <v>CLARA AYELEN</v>
      </c>
      <c r="E136" s="2" t="s">
        <v>6</v>
      </c>
    </row>
    <row r="137" spans="1:5" ht="15">
      <c r="A137" s="2" t="str">
        <f ca="1">IFERROR(__xludf.dummyfunction("""COMPUTED_VALUE"""),"PRIMARIA")</f>
        <v>PRIMARIA</v>
      </c>
      <c r="B137" s="2">
        <f ca="1">IFERROR(__xludf.dummyfunction("""COMPUTED_VALUE"""),40494662)</f>
        <v>40494662</v>
      </c>
      <c r="C137" s="3" t="str">
        <f ca="1">IFERROR(__xludf.dummyfunction("""COMPUTED_VALUE"""),"ROMERO")</f>
        <v>ROMERO</v>
      </c>
      <c r="D137" s="3" t="str">
        <f ca="1">IFERROR(__xludf.dummyfunction("""COMPUTED_VALUE"""),"ARIANA")</f>
        <v>ARIANA</v>
      </c>
      <c r="E137" s="2" t="s">
        <v>6</v>
      </c>
    </row>
    <row r="138" spans="1:5" ht="15">
      <c r="A138" s="2" t="str">
        <f ca="1">IFERROR(__xludf.dummyfunction("""COMPUTED_VALUE"""),"PRIMARIA")</f>
        <v>PRIMARIA</v>
      </c>
      <c r="B138" s="2">
        <f ca="1">IFERROR(__xludf.dummyfunction("""COMPUTED_VALUE"""),38831944)</f>
        <v>38831944</v>
      </c>
      <c r="C138" s="3" t="str">
        <f ca="1">IFERROR(__xludf.dummyfunction("""COMPUTED_VALUE"""),"SACUCCI")</f>
        <v>SACUCCI</v>
      </c>
      <c r="D138" s="3" t="str">
        <f ca="1">IFERROR(__xludf.dummyfunction("""COMPUTED_VALUE"""),"ORNELLA")</f>
        <v>ORNELLA</v>
      </c>
      <c r="E138" s="2" t="s">
        <v>6</v>
      </c>
    </row>
    <row r="139" spans="1:5" ht="15">
      <c r="A139" s="2" t="str">
        <f ca="1">IFERROR(__xludf.dummyfunction("""COMPUTED_VALUE"""),"PRIMARIA")</f>
        <v>PRIMARIA</v>
      </c>
      <c r="B139" s="2">
        <f ca="1">IFERROR(__xludf.dummyfunction("""COMPUTED_VALUE"""),38011904)</f>
        <v>38011904</v>
      </c>
      <c r="C139" s="3" t="str">
        <f ca="1">IFERROR(__xludf.dummyfunction("""COMPUTED_VALUE"""),"SAEZ")</f>
        <v>SAEZ</v>
      </c>
      <c r="D139" s="3" t="str">
        <f ca="1">IFERROR(__xludf.dummyfunction("""COMPUTED_VALUE"""),"BARBARA DENISE")</f>
        <v>BARBARA DENISE</v>
      </c>
      <c r="E139" s="2" t="s">
        <v>6</v>
      </c>
    </row>
    <row r="140" spans="1:5" ht="15">
      <c r="A140" s="2" t="str">
        <f ca="1">IFERROR(__xludf.dummyfunction("""COMPUTED_VALUE"""),"PRIMARIA")</f>
        <v>PRIMARIA</v>
      </c>
      <c r="B140" s="2">
        <f ca="1">IFERROR(__xludf.dummyfunction("""COMPUTED_VALUE"""),36382292)</f>
        <v>36382292</v>
      </c>
      <c r="C140" s="3" t="str">
        <f ca="1">IFERROR(__xludf.dummyfunction("""COMPUTED_VALUE"""),"SALINAS")</f>
        <v>SALINAS</v>
      </c>
      <c r="D140" s="3" t="str">
        <f ca="1">IFERROR(__xludf.dummyfunction("""COMPUTED_VALUE"""),"MARíA PíA")</f>
        <v>MARíA PíA</v>
      </c>
      <c r="E140" s="2" t="s">
        <v>6</v>
      </c>
    </row>
    <row r="141" spans="1:5" ht="15">
      <c r="A141" s="2" t="str">
        <f ca="1">IFERROR(__xludf.dummyfunction("""COMPUTED_VALUE"""),"PRIMARIA")</f>
        <v>PRIMARIA</v>
      </c>
      <c r="B141" s="2">
        <f ca="1">IFERROR(__xludf.dummyfunction("""COMPUTED_VALUE"""),43741314)</f>
        <v>43741314</v>
      </c>
      <c r="C141" s="3" t="str">
        <f ca="1">IFERROR(__xludf.dummyfunction("""COMPUTED_VALUE"""),"SALVATIERRA")</f>
        <v>SALVATIERRA</v>
      </c>
      <c r="D141" s="3" t="str">
        <f ca="1">IFERROR(__xludf.dummyfunction("""COMPUTED_VALUE"""),"ROSARIO BELéN")</f>
        <v>ROSARIO BELéN</v>
      </c>
      <c r="E141" s="2" t="s">
        <v>6</v>
      </c>
    </row>
    <row r="142" spans="1:5" ht="15">
      <c r="A142" s="2" t="str">
        <f ca="1">IFERROR(__xludf.dummyfunction("""COMPUTED_VALUE"""),"PRIMARIA")</f>
        <v>PRIMARIA</v>
      </c>
      <c r="B142" s="2">
        <f ca="1">IFERROR(__xludf.dummyfunction("""COMPUTED_VALUE"""),39555685)</f>
        <v>39555685</v>
      </c>
      <c r="C142" s="3" t="str">
        <f ca="1">IFERROR(__xludf.dummyfunction("""COMPUTED_VALUE"""),"SANTINI")</f>
        <v>SANTINI</v>
      </c>
      <c r="D142" s="3" t="str">
        <f ca="1">IFERROR(__xludf.dummyfunction("""COMPUTED_VALUE"""),"LUCIA")</f>
        <v>LUCIA</v>
      </c>
      <c r="E142" s="2" t="s">
        <v>6</v>
      </c>
    </row>
    <row r="143" spans="1:5" ht="15">
      <c r="A143" s="2" t="str">
        <f ca="1">IFERROR(__xludf.dummyfunction("""COMPUTED_VALUE"""),"PRIMARIA")</f>
        <v>PRIMARIA</v>
      </c>
      <c r="B143" s="2">
        <f ca="1">IFERROR(__xludf.dummyfunction("""COMPUTED_VALUE"""),40188865)</f>
        <v>40188865</v>
      </c>
      <c r="C143" s="3" t="str">
        <f ca="1">IFERROR(__xludf.dummyfunction("""COMPUTED_VALUE"""),"SARMIENTO VáSQUEZ")</f>
        <v>SARMIENTO VáSQUEZ</v>
      </c>
      <c r="D143" s="3" t="str">
        <f ca="1">IFERROR(__xludf.dummyfunction("""COMPUTED_VALUE"""),"ALDANA BELéN")</f>
        <v>ALDANA BELéN</v>
      </c>
      <c r="E143" s="2" t="s">
        <v>6</v>
      </c>
    </row>
    <row r="144" spans="1:5" ht="15">
      <c r="A144" s="2" t="str">
        <f ca="1">IFERROR(__xludf.dummyfunction("""COMPUTED_VALUE"""),"PRIMARIA")</f>
        <v>PRIMARIA</v>
      </c>
      <c r="B144" s="2">
        <f ca="1">IFERROR(__xludf.dummyfunction("""COMPUTED_VALUE"""),40510554)</f>
        <v>40510554</v>
      </c>
      <c r="C144" s="3" t="str">
        <f ca="1">IFERROR(__xludf.dummyfunction("""COMPUTED_VALUE"""),"SORRIBAS")</f>
        <v>SORRIBAS</v>
      </c>
      <c r="D144" s="3" t="str">
        <f ca="1">IFERROR(__xludf.dummyfunction("""COMPUTED_VALUE"""),"MANUEL")</f>
        <v>MANUEL</v>
      </c>
      <c r="E144" s="2" t="s">
        <v>6</v>
      </c>
    </row>
    <row r="145" spans="1:5" ht="15">
      <c r="A145" s="2" t="str">
        <f ca="1">IFERROR(__xludf.dummyfunction("""COMPUTED_VALUE"""),"PRIMARIA")</f>
        <v>PRIMARIA</v>
      </c>
      <c r="B145" s="2">
        <f ca="1">IFERROR(__xludf.dummyfunction("""COMPUTED_VALUE"""),40301179)</f>
        <v>40301179</v>
      </c>
      <c r="C145" s="3" t="str">
        <f ca="1">IFERROR(__xludf.dummyfunction("""COMPUTED_VALUE"""),"SOSA")</f>
        <v>SOSA</v>
      </c>
      <c r="D145" s="3" t="str">
        <f ca="1">IFERROR(__xludf.dummyfunction("""COMPUTED_VALUE"""),"NATALIA EVELIN")</f>
        <v>NATALIA EVELIN</v>
      </c>
      <c r="E145" s="2" t="s">
        <v>6</v>
      </c>
    </row>
    <row r="146" spans="1:5" ht="15">
      <c r="A146" s="2" t="str">
        <f ca="1">IFERROR(__xludf.dummyfunction("""COMPUTED_VALUE"""),"PRIMARIA")</f>
        <v>PRIMARIA</v>
      </c>
      <c r="B146" s="2">
        <f ca="1">IFERROR(__xludf.dummyfunction("""COMPUTED_VALUE"""),41395687)</f>
        <v>41395687</v>
      </c>
      <c r="C146" s="3" t="str">
        <f ca="1">IFERROR(__xludf.dummyfunction("""COMPUTED_VALUE"""),"TORRES")</f>
        <v>TORRES</v>
      </c>
      <c r="D146" s="3" t="str">
        <f ca="1">IFERROR(__xludf.dummyfunction("""COMPUTED_VALUE"""),"ANAHI SOL")</f>
        <v>ANAHI SOL</v>
      </c>
      <c r="E146" s="2" t="s">
        <v>6</v>
      </c>
    </row>
    <row r="147" spans="1:5" ht="15">
      <c r="A147" s="2" t="str">
        <f ca="1">IFERROR(__xludf.dummyfunction("""COMPUTED_VALUE"""),"PRIMARIA")</f>
        <v>PRIMARIA</v>
      </c>
      <c r="B147" s="2">
        <f ca="1">IFERROR(__xludf.dummyfunction("""COMPUTED_VALUE"""),37557549)</f>
        <v>37557549</v>
      </c>
      <c r="C147" s="3" t="str">
        <f ca="1">IFERROR(__xludf.dummyfunction("""COMPUTED_VALUE"""),"TUA")</f>
        <v>TUA</v>
      </c>
      <c r="D147" s="3" t="str">
        <f ca="1">IFERROR(__xludf.dummyfunction("""COMPUTED_VALUE"""),"MICAELA SOLEDAD")</f>
        <v>MICAELA SOLEDAD</v>
      </c>
      <c r="E147" s="2" t="s">
        <v>6</v>
      </c>
    </row>
    <row r="148" spans="1:5" ht="15">
      <c r="A148" s="2" t="str">
        <f ca="1">IFERROR(__xludf.dummyfunction("""COMPUTED_VALUE"""),"PRIMARIA")</f>
        <v>PRIMARIA</v>
      </c>
      <c r="B148" s="2">
        <f ca="1">IFERROR(__xludf.dummyfunction("""COMPUTED_VALUE"""),41914664)</f>
        <v>41914664</v>
      </c>
      <c r="C148" s="3" t="str">
        <f ca="1">IFERROR(__xludf.dummyfunction("""COMPUTED_VALUE"""),"VALLEJO MOYA")</f>
        <v>VALLEJO MOYA</v>
      </c>
      <c r="D148" s="3" t="str">
        <f ca="1">IFERROR(__xludf.dummyfunction("""COMPUTED_VALUE"""),"JENNIFER BRENDA")</f>
        <v>JENNIFER BRENDA</v>
      </c>
      <c r="E148" s="2" t="s">
        <v>6</v>
      </c>
    </row>
    <row r="149" spans="1:5" ht="15">
      <c r="A149" s="2" t="str">
        <f ca="1">IFERROR(__xludf.dummyfunction("""COMPUTED_VALUE"""),"PRIMARIA")</f>
        <v>PRIMARIA</v>
      </c>
      <c r="B149" s="2">
        <f ca="1">IFERROR(__xludf.dummyfunction("""COMPUTED_VALUE"""),39555918)</f>
        <v>39555918</v>
      </c>
      <c r="C149" s="3" t="str">
        <f ca="1">IFERROR(__xludf.dummyfunction("""COMPUTED_VALUE"""),"ZUMPANO")</f>
        <v>ZUMPANO</v>
      </c>
      <c r="D149" s="3" t="str">
        <f ca="1">IFERROR(__xludf.dummyfunction("""COMPUTED_VALUE"""),"VALERIA")</f>
        <v>VALERIA</v>
      </c>
      <c r="E149" s="2" t="s">
        <v>6</v>
      </c>
    </row>
    <row r="150" spans="1:5" ht="15">
      <c r="A150" s="2" t="str">
        <f ca="1">IFERROR(__xludf.dummyfunction("""COMPUTED_VALUE"""),"PRIMARIA")</f>
        <v>PRIMARIA</v>
      </c>
      <c r="B150" s="2">
        <f ca="1">IFERROR(__xludf.dummyfunction("""COMPUTED_VALUE"""),39966699)</f>
        <v>39966699</v>
      </c>
      <c r="C150" s="3" t="str">
        <f ca="1">IFERROR(__xludf.dummyfunction("""COMPUTED_VALUE"""),"ZURITA")</f>
        <v>ZURITA</v>
      </c>
      <c r="D150" s="3" t="str">
        <f ca="1">IFERROR(__xludf.dummyfunction("""COMPUTED_VALUE"""),"MICAELA SOLEDAD")</f>
        <v>MICAELA SOLEDAD</v>
      </c>
      <c r="E150" s="2" t="s">
        <v>6</v>
      </c>
    </row>
    <row r="151" spans="1:5" ht="15">
      <c r="A151" s="2" t="str">
        <f ca="1">IFERROR(__xludf.dummyfunction("""COMPUTED_VALUE"""),"PRIMARIA")</f>
        <v>PRIMARIA</v>
      </c>
      <c r="B151" s="2">
        <f ca="1">IFERROR(__xludf.dummyfunction("""COMPUTED_VALUE"""),30547898)</f>
        <v>30547898</v>
      </c>
      <c r="C151" s="3" t="str">
        <f ca="1">IFERROR(__xludf.dummyfunction("""COMPUTED_VALUE"""),"ABAD")</f>
        <v>ABAD</v>
      </c>
      <c r="D151" s="3" t="str">
        <f ca="1">IFERROR(__xludf.dummyfunction("""COMPUTED_VALUE"""),"NADIA")</f>
        <v>NADIA</v>
      </c>
      <c r="E151" s="2" t="s">
        <v>7</v>
      </c>
    </row>
    <row r="152" spans="1:5" ht="15">
      <c r="A152" s="2" t="str">
        <f ca="1">IFERROR(__xludf.dummyfunction("""COMPUTED_VALUE"""),"PRIMARIA")</f>
        <v>PRIMARIA</v>
      </c>
      <c r="B152" s="2">
        <f ca="1">IFERROR(__xludf.dummyfunction("""COMPUTED_VALUE"""),30450829)</f>
        <v>30450829</v>
      </c>
      <c r="C152" s="3" t="str">
        <f ca="1">IFERROR(__xludf.dummyfunction("""COMPUTED_VALUE"""),"ABREGO")</f>
        <v>ABREGO</v>
      </c>
      <c r="D152" s="3" t="str">
        <f ca="1">IFERROR(__xludf.dummyfunction("""COMPUTED_VALUE"""),"SILVANA CAROLINA EDITH")</f>
        <v>SILVANA CAROLINA EDITH</v>
      </c>
      <c r="E152" s="2" t="s">
        <v>7</v>
      </c>
    </row>
    <row r="153" spans="1:5" ht="15">
      <c r="A153" s="2" t="str">
        <f ca="1">IFERROR(__xludf.dummyfunction("""COMPUTED_VALUE"""),"PRIMARIA")</f>
        <v>PRIMARIA</v>
      </c>
      <c r="B153" s="2">
        <f ca="1">IFERROR(__xludf.dummyfunction("""COMPUTED_VALUE"""),39102527)</f>
        <v>39102527</v>
      </c>
      <c r="C153" s="3" t="str">
        <f ca="1">IFERROR(__xludf.dummyfunction("""COMPUTED_VALUE"""),"ADAUTO")</f>
        <v>ADAUTO</v>
      </c>
      <c r="D153" s="3" t="str">
        <f ca="1">IFERROR(__xludf.dummyfunction("""COMPUTED_VALUE"""),"BRENDA")</f>
        <v>BRENDA</v>
      </c>
      <c r="E153" s="2" t="s">
        <v>7</v>
      </c>
    </row>
    <row r="154" spans="1:5" ht="15">
      <c r="A154" s="2" t="str">
        <f ca="1">IFERROR(__xludf.dummyfunction("""COMPUTED_VALUE"""),"PRIMARIA")</f>
        <v>PRIMARIA</v>
      </c>
      <c r="B154" s="2">
        <f ca="1">IFERROR(__xludf.dummyfunction("""COMPUTED_VALUE"""),42289797)</f>
        <v>42289797</v>
      </c>
      <c r="C154" s="3" t="str">
        <f ca="1">IFERROR(__xludf.dummyfunction("""COMPUTED_VALUE"""),"AGUERO")</f>
        <v>AGUERO</v>
      </c>
      <c r="D154" s="3" t="str">
        <f ca="1">IFERROR(__xludf.dummyfunction("""COMPUTED_VALUE"""),"MICAELA NAHIR")</f>
        <v>MICAELA NAHIR</v>
      </c>
      <c r="E154" s="2" t="s">
        <v>7</v>
      </c>
    </row>
    <row r="155" spans="1:5" ht="15">
      <c r="A155" s="2" t="str">
        <f ca="1">IFERROR(__xludf.dummyfunction("""COMPUTED_VALUE"""),"PRIMARIA")</f>
        <v>PRIMARIA</v>
      </c>
      <c r="B155" s="2">
        <f ca="1">IFERROR(__xludf.dummyfunction("""COMPUTED_VALUE"""),40635591)</f>
        <v>40635591</v>
      </c>
      <c r="C155" s="3" t="str">
        <f ca="1">IFERROR(__xludf.dummyfunction("""COMPUTED_VALUE"""),"AGüERO")</f>
        <v>AGüERO</v>
      </c>
      <c r="D155" s="3" t="str">
        <f ca="1">IFERROR(__xludf.dummyfunction("""COMPUTED_VALUE"""),"EVELIN FLORENCIA")</f>
        <v>EVELIN FLORENCIA</v>
      </c>
      <c r="E155" s="2" t="s">
        <v>7</v>
      </c>
    </row>
    <row r="156" spans="1:5" ht="15">
      <c r="A156" s="2" t="str">
        <f ca="1">IFERROR(__xludf.dummyfunction("""COMPUTED_VALUE"""),"PRIMARIA")</f>
        <v>PRIMARIA</v>
      </c>
      <c r="B156" s="2">
        <f ca="1">IFERROR(__xludf.dummyfunction("""COMPUTED_VALUE"""),43044790)</f>
        <v>43044790</v>
      </c>
      <c r="C156" s="3" t="str">
        <f ca="1">IFERROR(__xludf.dummyfunction("""COMPUTED_VALUE"""),"AGUIRRE")</f>
        <v>AGUIRRE</v>
      </c>
      <c r="D156" s="3" t="str">
        <f ca="1">IFERROR(__xludf.dummyfunction("""COMPUTED_VALUE"""),"SOL MICAELA")</f>
        <v>SOL MICAELA</v>
      </c>
      <c r="E156" s="2" t="s">
        <v>7</v>
      </c>
    </row>
    <row r="157" spans="1:5" ht="15">
      <c r="A157" s="2" t="str">
        <f ca="1">IFERROR(__xludf.dummyfunction("""COMPUTED_VALUE"""),"PRIMARIA")</f>
        <v>PRIMARIA</v>
      </c>
      <c r="B157" s="2">
        <f ca="1">IFERROR(__xludf.dummyfunction("""COMPUTED_VALUE"""),24320553)</f>
        <v>24320553</v>
      </c>
      <c r="C157" s="3" t="str">
        <f ca="1">IFERROR(__xludf.dummyfunction("""COMPUTED_VALUE"""),"AIRA")</f>
        <v>AIRA</v>
      </c>
      <c r="D157" s="3" t="str">
        <f ca="1">IFERROR(__xludf.dummyfunction("""COMPUTED_VALUE"""),"NORMA ESTER")</f>
        <v>NORMA ESTER</v>
      </c>
      <c r="E157" s="2" t="s">
        <v>7</v>
      </c>
    </row>
    <row r="158" spans="1:5" ht="15">
      <c r="A158" s="2" t="str">
        <f ca="1">IFERROR(__xludf.dummyfunction("""COMPUTED_VALUE"""),"PRIMARIA")</f>
        <v>PRIMARIA</v>
      </c>
      <c r="B158" s="2">
        <f ca="1">IFERROR(__xludf.dummyfunction("""COMPUTED_VALUE"""),29909600)</f>
        <v>29909600</v>
      </c>
      <c r="C158" s="3" t="str">
        <f ca="1">IFERROR(__xludf.dummyfunction("""COMPUTED_VALUE"""),"AMADO")</f>
        <v>AMADO</v>
      </c>
      <c r="D158" s="3" t="str">
        <f ca="1">IFERROR(__xludf.dummyfunction("""COMPUTED_VALUE"""),"ROXANA TERESA")</f>
        <v>ROXANA TERESA</v>
      </c>
      <c r="E158" s="2" t="s">
        <v>7</v>
      </c>
    </row>
    <row r="159" spans="1:5" ht="15">
      <c r="A159" s="2" t="str">
        <f ca="1">IFERROR(__xludf.dummyfunction("""COMPUTED_VALUE"""),"PRIMARIA")</f>
        <v>PRIMARIA</v>
      </c>
      <c r="B159" s="2">
        <f ca="1">IFERROR(__xludf.dummyfunction("""COMPUTED_VALUE"""),31625349)</f>
        <v>31625349</v>
      </c>
      <c r="C159" s="3" t="str">
        <f ca="1">IFERROR(__xludf.dummyfunction("""COMPUTED_VALUE"""),"AVENDAñO")</f>
        <v>AVENDAñO</v>
      </c>
      <c r="D159" s="3" t="str">
        <f ca="1">IFERROR(__xludf.dummyfunction("""COMPUTED_VALUE"""),"SABRINA EDITH")</f>
        <v>SABRINA EDITH</v>
      </c>
      <c r="E159" s="2" t="s">
        <v>7</v>
      </c>
    </row>
    <row r="160" spans="1:5" ht="15">
      <c r="A160" s="2" t="str">
        <f ca="1">IFERROR(__xludf.dummyfunction("""COMPUTED_VALUE"""),"PRIMARIA")</f>
        <v>PRIMARIA</v>
      </c>
      <c r="B160" s="2">
        <f ca="1">IFERROR(__xludf.dummyfunction("""COMPUTED_VALUE"""),39553621)</f>
        <v>39553621</v>
      </c>
      <c r="C160" s="3" t="str">
        <f ca="1">IFERROR(__xludf.dummyfunction("""COMPUTED_VALUE"""),"BADOLATO")</f>
        <v>BADOLATO</v>
      </c>
      <c r="D160" s="3" t="str">
        <f ca="1">IFERROR(__xludf.dummyfunction("""COMPUTED_VALUE"""),"ANABEL AYLEN")</f>
        <v>ANABEL AYLEN</v>
      </c>
      <c r="E160" s="2" t="s">
        <v>7</v>
      </c>
    </row>
    <row r="161" spans="1:5" ht="15">
      <c r="A161" s="2" t="str">
        <f ca="1">IFERROR(__xludf.dummyfunction("""COMPUTED_VALUE"""),"PRIMARIA")</f>
        <v>PRIMARIA</v>
      </c>
      <c r="B161" s="2">
        <f ca="1">IFERROR(__xludf.dummyfunction("""COMPUTED_VALUE"""),37373560)</f>
        <v>37373560</v>
      </c>
      <c r="C161" s="3" t="str">
        <f ca="1">IFERROR(__xludf.dummyfunction("""COMPUTED_VALUE"""),"BALDASSARRE")</f>
        <v>BALDASSARRE</v>
      </c>
      <c r="D161" s="3" t="str">
        <f ca="1">IFERROR(__xludf.dummyfunction("""COMPUTED_VALUE"""),"JESICA")</f>
        <v>JESICA</v>
      </c>
      <c r="E161" s="2" t="s">
        <v>7</v>
      </c>
    </row>
    <row r="162" spans="1:5" ht="15">
      <c r="A162" s="2" t="str">
        <f ca="1">IFERROR(__xludf.dummyfunction("""COMPUTED_VALUE"""),"PRIMARIA")</f>
        <v>PRIMARIA</v>
      </c>
      <c r="B162" s="2">
        <f ca="1">IFERROR(__xludf.dummyfunction("""COMPUTED_VALUE"""),30909539)</f>
        <v>30909539</v>
      </c>
      <c r="C162" s="3" t="str">
        <f ca="1">IFERROR(__xludf.dummyfunction("""COMPUTED_VALUE"""),"BOVIO")</f>
        <v>BOVIO</v>
      </c>
      <c r="D162" s="3" t="str">
        <f ca="1">IFERROR(__xludf.dummyfunction("""COMPUTED_VALUE"""),"JUAN PABLO")</f>
        <v>JUAN PABLO</v>
      </c>
      <c r="E162" s="2" t="s">
        <v>7</v>
      </c>
    </row>
    <row r="163" spans="1:5" ht="15">
      <c r="A163" s="2" t="str">
        <f ca="1">IFERROR(__xludf.dummyfunction("""COMPUTED_VALUE"""),"PRIMARIA")</f>
        <v>PRIMARIA</v>
      </c>
      <c r="B163" s="2">
        <f ca="1">IFERROR(__xludf.dummyfunction("""COMPUTED_VALUE"""),32791405)</f>
        <v>32791405</v>
      </c>
      <c r="C163" s="3" t="str">
        <f ca="1">IFERROR(__xludf.dummyfunction("""COMPUTED_VALUE"""),"BUSTO")</f>
        <v>BUSTO</v>
      </c>
      <c r="D163" s="3" t="str">
        <f ca="1">IFERROR(__xludf.dummyfunction("""COMPUTED_VALUE"""),"FLORENCIA")</f>
        <v>FLORENCIA</v>
      </c>
      <c r="E163" s="2" t="s">
        <v>7</v>
      </c>
    </row>
    <row r="164" spans="1:5" ht="15">
      <c r="A164" s="2" t="str">
        <f ca="1">IFERROR(__xludf.dummyfunction("""COMPUTED_VALUE"""),"PRIMARIA")</f>
        <v>PRIMARIA</v>
      </c>
      <c r="B164" s="2">
        <f ca="1">IFERROR(__xludf.dummyfunction("""COMPUTED_VALUE"""),43255384)</f>
        <v>43255384</v>
      </c>
      <c r="C164" s="3" t="str">
        <f ca="1">IFERROR(__xludf.dummyfunction("""COMPUTED_VALUE"""),"CABALLERO ESTEBAN")</f>
        <v>CABALLERO ESTEBAN</v>
      </c>
      <c r="D164" s="3" t="str">
        <f ca="1">IFERROR(__xludf.dummyfunction("""COMPUTED_VALUE"""),"VICTORIA ABIGAIL")</f>
        <v>VICTORIA ABIGAIL</v>
      </c>
      <c r="E164" s="2" t="s">
        <v>7</v>
      </c>
    </row>
    <row r="165" spans="1:5" ht="15">
      <c r="A165" s="2" t="str">
        <f ca="1">IFERROR(__xludf.dummyfunction("""COMPUTED_VALUE"""),"PRIMARIA")</f>
        <v>PRIMARIA</v>
      </c>
      <c r="B165" s="2">
        <f ca="1">IFERROR(__xludf.dummyfunction("""COMPUTED_VALUE"""),35033004)</f>
        <v>35033004</v>
      </c>
      <c r="C165" s="3" t="str">
        <f ca="1">IFERROR(__xludf.dummyfunction("""COMPUTED_VALUE"""),"CAMIÑA")</f>
        <v>CAMIÑA</v>
      </c>
      <c r="D165" s="3" t="str">
        <f ca="1">IFERROR(__xludf.dummyfunction("""COMPUTED_VALUE"""),"NOELIA ALEJANDRA")</f>
        <v>NOELIA ALEJANDRA</v>
      </c>
      <c r="E165" s="2" t="s">
        <v>7</v>
      </c>
    </row>
    <row r="166" spans="1:5" ht="15">
      <c r="A166" s="2" t="str">
        <f ca="1">IFERROR(__xludf.dummyfunction("""COMPUTED_VALUE"""),"PRIMARIA")</f>
        <v>PRIMARIA</v>
      </c>
      <c r="B166" s="2">
        <f ca="1">IFERROR(__xludf.dummyfunction("""COMPUTED_VALUE"""),38283146)</f>
        <v>38283146</v>
      </c>
      <c r="C166" s="3" t="str">
        <f ca="1">IFERROR(__xludf.dummyfunction("""COMPUTED_VALUE"""),"CERVO")</f>
        <v>CERVO</v>
      </c>
      <c r="D166" s="3" t="str">
        <f ca="1">IFERROR(__xludf.dummyfunction("""COMPUTED_VALUE"""),"IVAN")</f>
        <v>IVAN</v>
      </c>
      <c r="E166" s="2" t="s">
        <v>7</v>
      </c>
    </row>
    <row r="167" spans="1:5" ht="15">
      <c r="A167" s="2" t="str">
        <f ca="1">IFERROR(__xludf.dummyfunction("""COMPUTED_VALUE"""),"PRIMARIA")</f>
        <v>PRIMARIA</v>
      </c>
      <c r="B167" s="2">
        <f ca="1">IFERROR(__xludf.dummyfunction("""COMPUTED_VALUE"""),41583054)</f>
        <v>41583054</v>
      </c>
      <c r="C167" s="3" t="str">
        <f ca="1">IFERROR(__xludf.dummyfunction("""COMPUTED_VALUE"""),"CHAPA BENTOS")</f>
        <v>CHAPA BENTOS</v>
      </c>
      <c r="D167" s="3" t="str">
        <f ca="1">IFERROR(__xludf.dummyfunction("""COMPUTED_VALUE"""),"ALDANA MAILEN")</f>
        <v>ALDANA MAILEN</v>
      </c>
      <c r="E167" s="2" t="s">
        <v>7</v>
      </c>
    </row>
    <row r="168" spans="1:5" ht="15">
      <c r="A168" s="5" t="s">
        <v>3</v>
      </c>
      <c r="B168" s="5">
        <v>34092501</v>
      </c>
      <c r="C168" s="6" t="s">
        <v>8</v>
      </c>
      <c r="D168" s="6" t="s">
        <v>9</v>
      </c>
      <c r="E168" s="5" t="s">
        <v>7</v>
      </c>
    </row>
    <row r="169" spans="1:5" ht="15">
      <c r="A169" s="2" t="str">
        <f ca="1">IFERROR(__xludf.dummyfunction("""COMPUTED_VALUE"""),"PRIMARIA")</f>
        <v>PRIMARIA</v>
      </c>
      <c r="B169" s="2">
        <f ca="1">IFERROR(__xludf.dummyfunction("""COMPUTED_VALUE"""),37983573)</f>
        <v>37983573</v>
      </c>
      <c r="C169" s="3" t="str">
        <f ca="1">IFERROR(__xludf.dummyfunction("""COMPUTED_VALUE"""),"CLOKE")</f>
        <v>CLOKE</v>
      </c>
      <c r="D169" s="3" t="str">
        <f ca="1">IFERROR(__xludf.dummyfunction("""COMPUTED_VALUE"""),"ALDANA BELéN")</f>
        <v>ALDANA BELéN</v>
      </c>
      <c r="E169" s="2" t="s">
        <v>7</v>
      </c>
    </row>
    <row r="170" spans="1:5" ht="15">
      <c r="A170" s="2" t="str">
        <f ca="1">IFERROR(__xludf.dummyfunction("""COMPUTED_VALUE"""),"PRIMARIA")</f>
        <v>PRIMARIA</v>
      </c>
      <c r="B170" s="2">
        <f ca="1">IFERROR(__xludf.dummyfunction("""COMPUTED_VALUE"""),188814277)</f>
        <v>188814277</v>
      </c>
      <c r="C170" s="3" t="str">
        <f ca="1">IFERROR(__xludf.dummyfunction("""COMPUTED_VALUE"""),"DATO")</f>
        <v>DATO</v>
      </c>
      <c r="D170" s="3" t="str">
        <f ca="1">IFERROR(__xludf.dummyfunction("""COMPUTED_VALUE"""),"MARIELA")</f>
        <v>MARIELA</v>
      </c>
      <c r="E170" s="2" t="s">
        <v>7</v>
      </c>
    </row>
    <row r="171" spans="1:5" ht="15">
      <c r="A171" s="2" t="str">
        <f ca="1">IFERROR(__xludf.dummyfunction("""COMPUTED_VALUE"""),"PRIMARIA")</f>
        <v>PRIMARIA</v>
      </c>
      <c r="B171" s="2">
        <f ca="1">IFERROR(__xludf.dummyfunction("""COMPUTED_VALUE"""),40257197)</f>
        <v>40257197</v>
      </c>
      <c r="C171" s="3" t="str">
        <f ca="1">IFERROR(__xludf.dummyfunction("""COMPUTED_VALUE"""),"ECHEVERRIA")</f>
        <v>ECHEVERRIA</v>
      </c>
      <c r="D171" s="3" t="str">
        <f ca="1">IFERROR(__xludf.dummyfunction("""COMPUTED_VALUE"""),"CAMILA")</f>
        <v>CAMILA</v>
      </c>
      <c r="E171" s="2" t="s">
        <v>7</v>
      </c>
    </row>
    <row r="172" spans="1:5" ht="15">
      <c r="A172" s="2" t="str">
        <f ca="1">IFERROR(__xludf.dummyfunction("""COMPUTED_VALUE"""),"PRIMARIA")</f>
        <v>PRIMARIA</v>
      </c>
      <c r="B172" s="2">
        <f ca="1">IFERROR(__xludf.dummyfunction("""COMPUTED_VALUE"""),38527875)</f>
        <v>38527875</v>
      </c>
      <c r="C172" s="3" t="str">
        <f ca="1">IFERROR(__xludf.dummyfunction("""COMPUTED_VALUE"""),"ESCALANTE")</f>
        <v>ESCALANTE</v>
      </c>
      <c r="D172" s="3" t="str">
        <f ca="1">IFERROR(__xludf.dummyfunction("""COMPUTED_VALUE"""),"CLAUDIA CAMILA MELINA")</f>
        <v>CLAUDIA CAMILA MELINA</v>
      </c>
      <c r="E172" s="2" t="s">
        <v>7</v>
      </c>
    </row>
    <row r="173" spans="1:5" ht="15">
      <c r="A173" s="2" t="str">
        <f ca="1">IFERROR(__xludf.dummyfunction("""COMPUTED_VALUE"""),"PRIMARIA")</f>
        <v>PRIMARIA</v>
      </c>
      <c r="B173" s="2">
        <f ca="1">IFERROR(__xludf.dummyfunction("""COMPUTED_VALUE"""),43741055)</f>
        <v>43741055</v>
      </c>
      <c r="C173" s="3" t="str">
        <f ca="1">IFERROR(__xludf.dummyfunction("""COMPUTED_VALUE"""),"ESTIGARRIBIA")</f>
        <v>ESTIGARRIBIA</v>
      </c>
      <c r="D173" s="3" t="str">
        <f ca="1">IFERROR(__xludf.dummyfunction("""COMPUTED_VALUE"""),"BARBARA BELEN")</f>
        <v>BARBARA BELEN</v>
      </c>
      <c r="E173" s="2" t="s">
        <v>7</v>
      </c>
    </row>
    <row r="174" spans="1:5" ht="15">
      <c r="A174" s="2" t="str">
        <f ca="1">IFERROR(__xludf.dummyfunction("""COMPUTED_VALUE"""),"PRIMARIA")</f>
        <v>PRIMARIA</v>
      </c>
      <c r="B174" s="2">
        <f ca="1">IFERROR(__xludf.dummyfunction("""COMPUTED_VALUE"""),34955375)</f>
        <v>34955375</v>
      </c>
      <c r="C174" s="3" t="str">
        <f ca="1">IFERROR(__xludf.dummyfunction("""COMPUTED_VALUE"""),"FERNANDEZ")</f>
        <v>FERNANDEZ</v>
      </c>
      <c r="D174" s="3" t="str">
        <f ca="1">IFERROR(__xludf.dummyfunction("""COMPUTED_VALUE"""),"DEBORA PATRICIA")</f>
        <v>DEBORA PATRICIA</v>
      </c>
      <c r="E174" s="2" t="s">
        <v>7</v>
      </c>
    </row>
    <row r="175" spans="1:5" ht="15">
      <c r="A175" s="2" t="str">
        <f ca="1">IFERROR(__xludf.dummyfunction("""COMPUTED_VALUE"""),"PRIMARIA")</f>
        <v>PRIMARIA</v>
      </c>
      <c r="B175" s="2">
        <f ca="1">IFERROR(__xludf.dummyfunction("""COMPUTED_VALUE"""),39709989)</f>
        <v>39709989</v>
      </c>
      <c r="C175" s="3" t="str">
        <f ca="1">IFERROR(__xludf.dummyfunction("""COMPUTED_VALUE"""),"FERNáNDEZ")</f>
        <v>FERNáNDEZ</v>
      </c>
      <c r="D175" s="3" t="str">
        <f ca="1">IFERROR(__xludf.dummyfunction("""COMPUTED_VALUE"""),"MICAELA")</f>
        <v>MICAELA</v>
      </c>
      <c r="E175" s="2" t="s">
        <v>7</v>
      </c>
    </row>
    <row r="176" spans="1:5" ht="15">
      <c r="A176" s="2" t="str">
        <f ca="1">IFERROR(__xludf.dummyfunction("""COMPUTED_VALUE"""),"PRIMARIA")</f>
        <v>PRIMARIA</v>
      </c>
      <c r="B176" s="2">
        <f ca="1">IFERROR(__xludf.dummyfunction("""COMPUTED_VALUE"""),41561843)</f>
        <v>41561843</v>
      </c>
      <c r="C176" s="3" t="str">
        <f ca="1">IFERROR(__xludf.dummyfunction("""COMPUTED_VALUE"""),"FISCHER")</f>
        <v>FISCHER</v>
      </c>
      <c r="D176" s="3" t="str">
        <f ca="1">IFERROR(__xludf.dummyfunction("""COMPUTED_VALUE"""),"ELEONORA")</f>
        <v>ELEONORA</v>
      </c>
      <c r="E176" s="2" t="s">
        <v>7</v>
      </c>
    </row>
    <row r="177" spans="1:5" ht="15">
      <c r="A177" s="2" t="str">
        <f ca="1">IFERROR(__xludf.dummyfunction("""COMPUTED_VALUE"""),"PRIMARIA")</f>
        <v>PRIMARIA</v>
      </c>
      <c r="B177" s="2">
        <f ca="1">IFERROR(__xludf.dummyfunction("""COMPUTED_VALUE"""),33266270)</f>
        <v>33266270</v>
      </c>
      <c r="C177" s="3" t="str">
        <f ca="1">IFERROR(__xludf.dummyfunction("""COMPUTED_VALUE"""),"FLORES")</f>
        <v>FLORES</v>
      </c>
      <c r="D177" s="3" t="str">
        <f ca="1">IFERROR(__xludf.dummyfunction("""COMPUTED_VALUE"""),"SILVIA NOELIA")</f>
        <v>SILVIA NOELIA</v>
      </c>
      <c r="E177" s="2" t="s">
        <v>7</v>
      </c>
    </row>
    <row r="178" spans="1:5" ht="15">
      <c r="A178" s="2" t="str">
        <f ca="1">IFERROR(__xludf.dummyfunction("""COMPUTED_VALUE"""),"PRIMARIA")</f>
        <v>PRIMARIA</v>
      </c>
      <c r="B178" s="2">
        <f ca="1">IFERROR(__xludf.dummyfunction("""COMPUTED_VALUE"""),36363645)</f>
        <v>36363645</v>
      </c>
      <c r="C178" s="3" t="str">
        <f ca="1">IFERROR(__xludf.dummyfunction("""COMPUTED_VALUE"""),"GOMEZ")</f>
        <v>GOMEZ</v>
      </c>
      <c r="D178" s="3" t="str">
        <f ca="1">IFERROR(__xludf.dummyfunction("""COMPUTED_VALUE"""),"PABLO")</f>
        <v>PABLO</v>
      </c>
      <c r="E178" s="2" t="s">
        <v>7</v>
      </c>
    </row>
    <row r="179" spans="1:5" ht="15">
      <c r="A179" s="2" t="str">
        <f ca="1">IFERROR(__xludf.dummyfunction("""COMPUTED_VALUE"""),"PRIMARIA")</f>
        <v>PRIMARIA</v>
      </c>
      <c r="B179" s="2">
        <f ca="1">IFERROR(__xludf.dummyfunction("""COMPUTED_VALUE"""),38283694)</f>
        <v>38283694</v>
      </c>
      <c r="C179" s="3" t="str">
        <f ca="1">IFERROR(__xludf.dummyfunction("""COMPUTED_VALUE"""),"GONZALEZ")</f>
        <v>GONZALEZ</v>
      </c>
      <c r="D179" s="3" t="str">
        <f ca="1">IFERROR(__xludf.dummyfunction("""COMPUTED_VALUE"""),"ELISA ANABEL")</f>
        <v>ELISA ANABEL</v>
      </c>
      <c r="E179" s="2" t="s">
        <v>7</v>
      </c>
    </row>
    <row r="180" spans="1:5" ht="15">
      <c r="A180" s="2" t="str">
        <f ca="1">IFERROR(__xludf.dummyfunction("""COMPUTED_VALUE"""),"PRIMARIA")</f>
        <v>PRIMARIA</v>
      </c>
      <c r="B180" s="2">
        <f ca="1">IFERROR(__xludf.dummyfunction("""COMPUTED_VALUE"""),24914847)</f>
        <v>24914847</v>
      </c>
      <c r="C180" s="3" t="str">
        <f ca="1">IFERROR(__xludf.dummyfunction("""COMPUTED_VALUE"""),"GONZALEZ")</f>
        <v>GONZALEZ</v>
      </c>
      <c r="D180" s="3" t="str">
        <f ca="1">IFERROR(__xludf.dummyfunction("""COMPUTED_VALUE"""),"SUSANA")</f>
        <v>SUSANA</v>
      </c>
      <c r="E180" s="2" t="s">
        <v>7</v>
      </c>
    </row>
    <row r="181" spans="1:5" ht="15">
      <c r="A181" s="2" t="str">
        <f ca="1">IFERROR(__xludf.dummyfunction("""COMPUTED_VALUE"""),"PRIMARIA")</f>
        <v>PRIMARIA</v>
      </c>
      <c r="B181" s="2">
        <f ca="1">IFERROR(__xludf.dummyfunction("""COMPUTED_VALUE"""),39338271)</f>
        <v>39338271</v>
      </c>
      <c r="C181" s="3" t="str">
        <f ca="1">IFERROR(__xludf.dummyfunction("""COMPUTED_VALUE"""),"GOYA")</f>
        <v>GOYA</v>
      </c>
      <c r="D181" s="3" t="str">
        <f ca="1">IFERROR(__xludf.dummyfunction("""COMPUTED_VALUE"""),"ROCIO")</f>
        <v>ROCIO</v>
      </c>
      <c r="E181" s="2" t="s">
        <v>7</v>
      </c>
    </row>
    <row r="182" spans="1:5" ht="15">
      <c r="A182" s="2" t="str">
        <f ca="1">IFERROR(__xludf.dummyfunction("""COMPUTED_VALUE"""),"PRIMARIA")</f>
        <v>PRIMARIA</v>
      </c>
      <c r="B182" s="2">
        <f ca="1">IFERROR(__xludf.dummyfunction("""COMPUTED_VALUE"""),39977253)</f>
        <v>39977253</v>
      </c>
      <c r="C182" s="3" t="str">
        <f ca="1">IFERROR(__xludf.dummyfunction("""COMPUTED_VALUE"""),"KOSTINGER FEUER")</f>
        <v>KOSTINGER FEUER</v>
      </c>
      <c r="D182" s="3" t="str">
        <f ca="1">IFERROR(__xludf.dummyfunction("""COMPUTED_VALUE"""),"CAMILA")</f>
        <v>CAMILA</v>
      </c>
      <c r="E182" s="2" t="s">
        <v>7</v>
      </c>
    </row>
    <row r="183" spans="1:5" ht="15">
      <c r="A183" s="2" t="str">
        <f ca="1">IFERROR(__xludf.dummyfunction("""COMPUTED_VALUE"""),"PRIMARIA")</f>
        <v>PRIMARIA</v>
      </c>
      <c r="B183" s="2">
        <f ca="1">IFERROR(__xludf.dummyfunction("""COMPUTED_VALUE"""),38284478)</f>
        <v>38284478</v>
      </c>
      <c r="C183" s="3" t="str">
        <f ca="1">IFERROR(__xludf.dummyfunction("""COMPUTED_VALUE"""),"LAZARTE")</f>
        <v>LAZARTE</v>
      </c>
      <c r="D183" s="3" t="str">
        <f ca="1">IFERROR(__xludf.dummyfunction("""COMPUTED_VALUE"""),"MARTA EUGENIA")</f>
        <v>MARTA EUGENIA</v>
      </c>
      <c r="E183" s="2" t="s">
        <v>7</v>
      </c>
    </row>
    <row r="184" spans="1:5" ht="15">
      <c r="A184" s="2" t="str">
        <f ca="1">IFERROR(__xludf.dummyfunction("""COMPUTED_VALUE"""),"PRIMARIA")</f>
        <v>PRIMARIA</v>
      </c>
      <c r="B184" s="2">
        <f ca="1">IFERROR(__xludf.dummyfunction("""COMPUTED_VALUE"""),41333977)</f>
        <v>41333977</v>
      </c>
      <c r="C184" s="3" t="str">
        <f ca="1">IFERROR(__xludf.dummyfunction("""COMPUTED_VALUE"""),"LEIVA SALVOCH")</f>
        <v>LEIVA SALVOCH</v>
      </c>
      <c r="D184" s="3" t="str">
        <f ca="1">IFERROR(__xludf.dummyfunction("""COMPUTED_VALUE"""),"SOFIA")</f>
        <v>SOFIA</v>
      </c>
      <c r="E184" s="2" t="s">
        <v>7</v>
      </c>
    </row>
    <row r="185" spans="1:5" ht="15">
      <c r="A185" s="2" t="str">
        <f ca="1">IFERROR(__xludf.dummyfunction("""COMPUTED_VALUE"""),"PRIMARIA")</f>
        <v>PRIMARIA</v>
      </c>
      <c r="B185" s="2">
        <f ca="1">IFERROR(__xludf.dummyfunction("""COMPUTED_VALUE"""),38607510)</f>
        <v>38607510</v>
      </c>
      <c r="C185" s="3" t="str">
        <f ca="1">IFERROR(__xludf.dummyfunction("""COMPUTED_VALUE"""),"LOCURCIO")</f>
        <v>LOCURCIO</v>
      </c>
      <c r="D185" s="3" t="str">
        <f ca="1">IFERROR(__xludf.dummyfunction("""COMPUTED_VALUE"""),"DIEGO GABRIEL")</f>
        <v>DIEGO GABRIEL</v>
      </c>
      <c r="E185" s="2" t="s">
        <v>7</v>
      </c>
    </row>
    <row r="186" spans="1:5" ht="15">
      <c r="A186" s="2" t="str">
        <f ca="1">IFERROR(__xludf.dummyfunction("""COMPUTED_VALUE"""),"PRIMARIA")</f>
        <v>PRIMARIA</v>
      </c>
      <c r="B186" s="2">
        <f ca="1">IFERROR(__xludf.dummyfunction("""COMPUTED_VALUE"""),38697143)</f>
        <v>38697143</v>
      </c>
      <c r="C186" s="3" t="str">
        <f ca="1">IFERROR(__xludf.dummyfunction("""COMPUTED_VALUE"""),"LORENZO")</f>
        <v>LORENZO</v>
      </c>
      <c r="D186" s="3" t="str">
        <f ca="1">IFERROR(__xludf.dummyfunction("""COMPUTED_VALUE"""),"MACARENA")</f>
        <v>MACARENA</v>
      </c>
      <c r="E186" s="2" t="s">
        <v>7</v>
      </c>
    </row>
    <row r="187" spans="1:5" ht="15">
      <c r="A187" s="2" t="str">
        <f ca="1">IFERROR(__xludf.dummyfunction("""COMPUTED_VALUE"""),"PRIMARIA")</f>
        <v>PRIMARIA</v>
      </c>
      <c r="B187" s="2">
        <f ca="1">IFERROR(__xludf.dummyfunction("""COMPUTED_VALUE"""),38322244)</f>
        <v>38322244</v>
      </c>
      <c r="C187" s="3" t="str">
        <f ca="1">IFERROR(__xludf.dummyfunction("""COMPUTED_VALUE"""),"MARTINEZ")</f>
        <v>MARTINEZ</v>
      </c>
      <c r="D187" s="3" t="str">
        <f ca="1">IFERROR(__xludf.dummyfunction("""COMPUTED_VALUE"""),"FLORENCIA MICAELA")</f>
        <v>FLORENCIA MICAELA</v>
      </c>
      <c r="E187" s="2" t="s">
        <v>7</v>
      </c>
    </row>
    <row r="188" spans="1:5" ht="15">
      <c r="A188" s="2" t="str">
        <f ca="1">IFERROR(__xludf.dummyfunction("""COMPUTED_VALUE"""),"PRIMARIA")</f>
        <v>PRIMARIA</v>
      </c>
      <c r="B188" s="2">
        <f ca="1">IFERROR(__xludf.dummyfunction("""COMPUTED_VALUE"""),35619299)</f>
        <v>35619299</v>
      </c>
      <c r="C188" s="3" t="str">
        <f ca="1">IFERROR(__xludf.dummyfunction("""COMPUTED_VALUE"""),"MERGEL")</f>
        <v>MERGEL</v>
      </c>
      <c r="D188" s="3" t="str">
        <f ca="1">IFERROR(__xludf.dummyfunction("""COMPUTED_VALUE"""),"DANIELA ANAHI")</f>
        <v>DANIELA ANAHI</v>
      </c>
      <c r="E188" s="2" t="s">
        <v>7</v>
      </c>
    </row>
    <row r="189" spans="1:5" ht="15">
      <c r="A189" s="2" t="str">
        <f ca="1">IFERROR(__xludf.dummyfunction("""COMPUTED_VALUE"""),"PRIMARIA")</f>
        <v>PRIMARIA</v>
      </c>
      <c r="B189" s="2">
        <f ca="1">IFERROR(__xludf.dummyfunction("""COMPUTED_VALUE"""),31958075)</f>
        <v>31958075</v>
      </c>
      <c r="C189" s="3" t="str">
        <f ca="1">IFERROR(__xludf.dummyfunction("""COMPUTED_VALUE"""),"MESSINA")</f>
        <v>MESSINA</v>
      </c>
      <c r="D189" s="3" t="str">
        <f ca="1">IFERROR(__xludf.dummyfunction("""COMPUTED_VALUE"""),"GISELE")</f>
        <v>GISELE</v>
      </c>
      <c r="E189" s="2" t="s">
        <v>7</v>
      </c>
    </row>
    <row r="190" spans="1:5" ht="15">
      <c r="A190" s="2" t="str">
        <f ca="1">IFERROR(__xludf.dummyfunction("""COMPUTED_VALUE"""),"PRIMARIA")</f>
        <v>PRIMARIA</v>
      </c>
      <c r="B190" s="2">
        <f ca="1">IFERROR(__xludf.dummyfunction("""COMPUTED_VALUE"""),37983258)</f>
        <v>37983258</v>
      </c>
      <c r="C190" s="3" t="str">
        <f ca="1">IFERROR(__xludf.dummyfunction("""COMPUTED_VALUE"""),"MILANESI")</f>
        <v>MILANESI</v>
      </c>
      <c r="D190" s="3" t="str">
        <f ca="1">IFERROR(__xludf.dummyfunction("""COMPUTED_VALUE"""),"MARIANELA")</f>
        <v>MARIANELA</v>
      </c>
      <c r="E190" s="2" t="s">
        <v>7</v>
      </c>
    </row>
    <row r="191" spans="1:5" ht="15">
      <c r="A191" s="2" t="str">
        <f ca="1">IFERROR(__xludf.dummyfunction("""COMPUTED_VALUE"""),"PRIMARIA")</f>
        <v>PRIMARIA</v>
      </c>
      <c r="B191" s="2">
        <f ca="1">IFERROR(__xludf.dummyfunction("""COMPUTED_VALUE"""),37789887)</f>
        <v>37789887</v>
      </c>
      <c r="C191" s="3" t="str">
        <f ca="1">IFERROR(__xludf.dummyfunction("""COMPUTED_VALUE"""),"MILLICAY")</f>
        <v>MILLICAY</v>
      </c>
      <c r="D191" s="3" t="str">
        <f ca="1">IFERROR(__xludf.dummyfunction("""COMPUTED_VALUE"""),"BRAIAN EMANUEL")</f>
        <v>BRAIAN EMANUEL</v>
      </c>
      <c r="E191" s="2" t="s">
        <v>7</v>
      </c>
    </row>
    <row r="192" spans="1:5" ht="15">
      <c r="A192" s="2" t="str">
        <f ca="1">IFERROR(__xludf.dummyfunction("""COMPUTED_VALUE"""),"PRIMARIA")</f>
        <v>PRIMARIA</v>
      </c>
      <c r="B192" s="2">
        <f ca="1">IFERROR(__xludf.dummyfunction("""COMPUTED_VALUE"""),42540715)</f>
        <v>42540715</v>
      </c>
      <c r="C192" s="3" t="str">
        <f ca="1">IFERROR(__xludf.dummyfunction("""COMPUTED_VALUE"""),"MONTANO")</f>
        <v>MONTANO</v>
      </c>
      <c r="D192" s="3" t="str">
        <f ca="1">IFERROR(__xludf.dummyfunction("""COMPUTED_VALUE"""),"LUCIA")</f>
        <v>LUCIA</v>
      </c>
      <c r="E192" s="2" t="s">
        <v>7</v>
      </c>
    </row>
    <row r="193" spans="1:5" ht="15">
      <c r="A193" s="2" t="str">
        <f ca="1">IFERROR(__xludf.dummyfunction("""COMPUTED_VALUE"""),"PRIMARIA")</f>
        <v>PRIMARIA</v>
      </c>
      <c r="B193" s="2">
        <f ca="1">IFERROR(__xludf.dummyfunction("""COMPUTED_VALUE"""),40254476)</f>
        <v>40254476</v>
      </c>
      <c r="C193" s="3" t="str">
        <f ca="1">IFERROR(__xludf.dummyfunction("""COMPUTED_VALUE"""),"MOTTOSO")</f>
        <v>MOTTOSO</v>
      </c>
      <c r="D193" s="3" t="str">
        <f ca="1">IFERROR(__xludf.dummyfunction("""COMPUTED_VALUE"""),"CAMILA BELEN")</f>
        <v>CAMILA BELEN</v>
      </c>
      <c r="E193" s="2" t="s">
        <v>7</v>
      </c>
    </row>
    <row r="194" spans="1:5" ht="15">
      <c r="A194" s="2" t="str">
        <f ca="1">IFERROR(__xludf.dummyfunction("""COMPUTED_VALUE"""),"PRIMARIA")</f>
        <v>PRIMARIA</v>
      </c>
      <c r="B194" s="2">
        <f ca="1">IFERROR(__xludf.dummyfunction("""COMPUTED_VALUE"""),26419350)</f>
        <v>26419350</v>
      </c>
      <c r="C194" s="3" t="str">
        <f ca="1">IFERROR(__xludf.dummyfunction("""COMPUTED_VALUE"""),"NIFURI")</f>
        <v>NIFURI</v>
      </c>
      <c r="D194" s="4" t="str">
        <f ca="1">IFERROR(__xludf.dummyfunction("""COMPUTED_VALUE"""),"LUCIANA")</f>
        <v>LUCIANA</v>
      </c>
      <c r="E194" s="2" t="s">
        <v>7</v>
      </c>
    </row>
    <row r="195" spans="1:5" ht="15">
      <c r="A195" s="2" t="str">
        <f ca="1">IFERROR(__xludf.dummyfunction("""COMPUTED_VALUE"""),"PRIMARIA")</f>
        <v>PRIMARIA</v>
      </c>
      <c r="B195" s="2">
        <f ca="1">IFERROR(__xludf.dummyfunction("""COMPUTED_VALUE"""),33266457)</f>
        <v>33266457</v>
      </c>
      <c r="C195" s="3" t="str">
        <f ca="1">IFERROR(__xludf.dummyfunction("""COMPUTED_VALUE"""),"OLIVARES")</f>
        <v>OLIVARES</v>
      </c>
      <c r="D195" s="3" t="str">
        <f ca="1">IFERROR(__xludf.dummyfunction("""COMPUTED_VALUE"""),"ROMINA BETIANA")</f>
        <v>ROMINA BETIANA</v>
      </c>
      <c r="E195" s="2" t="s">
        <v>7</v>
      </c>
    </row>
    <row r="196" spans="1:5" ht="15">
      <c r="A196" s="2" t="str">
        <f ca="1">IFERROR(__xludf.dummyfunction("""COMPUTED_VALUE"""),"PRIMARIA")</f>
        <v>PRIMARIA</v>
      </c>
      <c r="B196" s="2">
        <f ca="1">IFERROR(__xludf.dummyfunction("""COMPUTED_VALUE"""),31238146)</f>
        <v>31238146</v>
      </c>
      <c r="C196" s="3" t="str">
        <f ca="1">IFERROR(__xludf.dummyfunction("""COMPUTED_VALUE"""),"PEREZ")</f>
        <v>PEREZ</v>
      </c>
      <c r="D196" s="3" t="str">
        <f ca="1">IFERROR(__xludf.dummyfunction("""COMPUTED_VALUE"""),"ELISA DANIELA")</f>
        <v>ELISA DANIELA</v>
      </c>
      <c r="E196" s="2" t="s">
        <v>7</v>
      </c>
    </row>
    <row r="197" spans="1:5" ht="15">
      <c r="A197" s="2" t="str">
        <f ca="1">IFERROR(__xludf.dummyfunction("""COMPUTED_VALUE"""),"PRIMARIA")</f>
        <v>PRIMARIA</v>
      </c>
      <c r="B197" s="2">
        <f ca="1">IFERROR(__xludf.dummyfunction("""COMPUTED_VALUE"""),30062161)</f>
        <v>30062161</v>
      </c>
      <c r="C197" s="3" t="str">
        <f ca="1">IFERROR(__xludf.dummyfunction("""COMPUTED_VALUE"""),"PERUGORRIA")</f>
        <v>PERUGORRIA</v>
      </c>
      <c r="D197" s="3" t="str">
        <f ca="1">IFERROR(__xludf.dummyfunction("""COMPUTED_VALUE"""),"FERNANDO ERIC ROY")</f>
        <v>FERNANDO ERIC ROY</v>
      </c>
      <c r="E197" s="2" t="s">
        <v>7</v>
      </c>
    </row>
    <row r="198" spans="1:5" ht="15">
      <c r="A198" s="2" t="str">
        <f ca="1">IFERROR(__xludf.dummyfunction("""COMPUTED_VALUE"""),"PRIMARIA")</f>
        <v>PRIMARIA</v>
      </c>
      <c r="B198" s="2">
        <f ca="1">IFERROR(__xludf.dummyfunction("""COMPUTED_VALUE"""),38283750)</f>
        <v>38283750</v>
      </c>
      <c r="C198" s="3" t="str">
        <f ca="1">IFERROR(__xludf.dummyfunction("""COMPUTED_VALUE"""),"POSSE")</f>
        <v>POSSE</v>
      </c>
      <c r="D198" s="3" t="str">
        <f ca="1">IFERROR(__xludf.dummyfunction("""COMPUTED_VALUE"""),"MARIA AGUSTINA")</f>
        <v>MARIA AGUSTINA</v>
      </c>
      <c r="E198" s="2" t="s">
        <v>7</v>
      </c>
    </row>
    <row r="199" spans="1:5" ht="15">
      <c r="A199" s="2" t="str">
        <f ca="1">IFERROR(__xludf.dummyfunction("""COMPUTED_VALUE"""),"PRIMARIA")</f>
        <v>PRIMARIA</v>
      </c>
      <c r="B199" s="2">
        <f ca="1">IFERROR(__xludf.dummyfunction("""COMPUTED_VALUE"""),94531525)</f>
        <v>94531525</v>
      </c>
      <c r="C199" s="3" t="str">
        <f ca="1">IFERROR(__xludf.dummyfunction("""COMPUTED_VALUE"""),"RAMIREZ MAMANI")</f>
        <v>RAMIREZ MAMANI</v>
      </c>
      <c r="D199" s="3" t="str">
        <f ca="1">IFERROR(__xludf.dummyfunction("""COMPUTED_VALUE"""),"MARIA MERCEDES")</f>
        <v>MARIA MERCEDES</v>
      </c>
      <c r="E199" s="2" t="s">
        <v>7</v>
      </c>
    </row>
    <row r="200" spans="1:5" ht="15">
      <c r="A200" s="2" t="str">
        <f ca="1">IFERROR(__xludf.dummyfunction("""COMPUTED_VALUE"""),"PRIMARIA")</f>
        <v>PRIMARIA</v>
      </c>
      <c r="B200" s="2">
        <f ca="1">IFERROR(__xludf.dummyfunction("""COMPUTED_VALUE"""),94939685)</f>
        <v>94939685</v>
      </c>
      <c r="C200" s="3" t="str">
        <f ca="1">IFERROR(__xludf.dummyfunction("""COMPUTED_VALUE"""),"RAMíREZ MAMANI")</f>
        <v>RAMíREZ MAMANI</v>
      </c>
      <c r="D200" s="3" t="str">
        <f ca="1">IFERROR(__xludf.dummyfunction("""COMPUTED_VALUE"""),"JHANETH JAQUELIN")</f>
        <v>JHANETH JAQUELIN</v>
      </c>
      <c r="E200" s="2" t="s">
        <v>7</v>
      </c>
    </row>
    <row r="201" spans="1:5" ht="15">
      <c r="A201" s="2" t="str">
        <f ca="1">IFERROR(__xludf.dummyfunction("""COMPUTED_VALUE"""),"PRIMARIA")</f>
        <v>PRIMARIA</v>
      </c>
      <c r="B201" s="2">
        <f ca="1">IFERROR(__xludf.dummyfunction("""COMPUTED_VALUE"""),36218035)</f>
        <v>36218035</v>
      </c>
      <c r="C201" s="3" t="str">
        <f ca="1">IFERROR(__xludf.dummyfunction("""COMPUTED_VALUE"""),"REKOFSKI")</f>
        <v>REKOFSKI</v>
      </c>
      <c r="D201" s="3" t="str">
        <f ca="1">IFERROR(__xludf.dummyfunction("""COMPUTED_VALUE"""),"SOFíA")</f>
        <v>SOFíA</v>
      </c>
      <c r="E201" s="2" t="s">
        <v>7</v>
      </c>
    </row>
    <row r="202" spans="1:5" ht="15">
      <c r="A202" s="2" t="str">
        <f ca="1">IFERROR(__xludf.dummyfunction("""COMPUTED_VALUE"""),"PRIMARIA")</f>
        <v>PRIMARIA</v>
      </c>
      <c r="B202" s="2">
        <f ca="1">IFERROR(__xludf.dummyfunction("""COMPUTED_VALUE"""),28878631)</f>
        <v>28878631</v>
      </c>
      <c r="C202" s="3" t="str">
        <f ca="1">IFERROR(__xludf.dummyfunction("""COMPUTED_VALUE"""),"RODRíGUEZ")</f>
        <v>RODRíGUEZ</v>
      </c>
      <c r="D202" s="3" t="str">
        <f ca="1">IFERROR(__xludf.dummyfunction("""COMPUTED_VALUE"""),"CLAUDIA")</f>
        <v>CLAUDIA</v>
      </c>
      <c r="E202" s="2" t="s">
        <v>7</v>
      </c>
    </row>
    <row r="203" spans="1:5" ht="15">
      <c r="A203" s="2" t="str">
        <f ca="1">IFERROR(__xludf.dummyfunction("""COMPUTED_VALUE"""),"PRIMARIA")</f>
        <v>PRIMARIA</v>
      </c>
      <c r="B203" s="2">
        <f ca="1">IFERROR(__xludf.dummyfunction("""COMPUTED_VALUE"""),43255538)</f>
        <v>43255538</v>
      </c>
      <c r="C203" s="3" t="str">
        <f ca="1">IFERROR(__xludf.dummyfunction("""COMPUTED_VALUE"""),"RUIZ")</f>
        <v>RUIZ</v>
      </c>
      <c r="D203" s="3" t="str">
        <f ca="1">IFERROR(__xludf.dummyfunction("""COMPUTED_VALUE"""),"NAHIARA AILEN")</f>
        <v>NAHIARA AILEN</v>
      </c>
      <c r="E203" s="2" t="s">
        <v>7</v>
      </c>
    </row>
    <row r="204" spans="1:5" ht="15">
      <c r="A204" s="2" t="str">
        <f ca="1">IFERROR(__xludf.dummyfunction("""COMPUTED_VALUE"""),"PRIMARIA")</f>
        <v>PRIMARIA</v>
      </c>
      <c r="B204" s="2">
        <f ca="1">IFERROR(__xludf.dummyfunction("""COMPUTED_VALUE"""),25962969)</f>
        <v>25962969</v>
      </c>
      <c r="C204" s="3" t="str">
        <f ca="1">IFERROR(__xludf.dummyfunction("""COMPUTED_VALUE"""),"SANCHEZ")</f>
        <v>SANCHEZ</v>
      </c>
      <c r="D204" s="3" t="str">
        <f ca="1">IFERROR(__xludf.dummyfunction("""COMPUTED_VALUE"""),"BEATRIZ")</f>
        <v>BEATRIZ</v>
      </c>
      <c r="E204" s="2" t="s">
        <v>7</v>
      </c>
    </row>
    <row r="205" spans="1:5" ht="15">
      <c r="A205" s="2" t="str">
        <f ca="1">IFERROR(__xludf.dummyfunction("""COMPUTED_VALUE"""),"PRIMARIA")</f>
        <v>PRIMARIA</v>
      </c>
      <c r="B205" s="2">
        <f ca="1">IFERROR(__xludf.dummyfunction("""COMPUTED_VALUE"""),34648442)</f>
        <v>34648442</v>
      </c>
      <c r="C205" s="3" t="str">
        <f ca="1">IFERROR(__xludf.dummyfunction("""COMPUTED_VALUE"""),"SARACENO")</f>
        <v>SARACENO</v>
      </c>
      <c r="D205" s="3" t="str">
        <f ca="1">IFERROR(__xludf.dummyfunction("""COMPUTED_VALUE"""),"MARIA PAULA")</f>
        <v>MARIA PAULA</v>
      </c>
      <c r="E205" s="2" t="s">
        <v>7</v>
      </c>
    </row>
    <row r="206" spans="1:5" ht="15">
      <c r="A206" s="2" t="str">
        <f ca="1">IFERROR(__xludf.dummyfunction("""COMPUTED_VALUE"""),"PRIMARIA")</f>
        <v>PRIMARIA</v>
      </c>
      <c r="B206" s="2">
        <f ca="1">IFERROR(__xludf.dummyfunction("""COMPUTED_VALUE"""),38145577)</f>
        <v>38145577</v>
      </c>
      <c r="C206" s="3" t="str">
        <f ca="1">IFERROR(__xludf.dummyfunction("""COMPUTED_VALUE"""),"SESSA")</f>
        <v>SESSA</v>
      </c>
      <c r="D206" s="3" t="str">
        <f ca="1">IFERROR(__xludf.dummyfunction("""COMPUTED_VALUE"""),"NADYA")</f>
        <v>NADYA</v>
      </c>
      <c r="E206" s="2" t="s">
        <v>7</v>
      </c>
    </row>
    <row r="207" spans="1:5" ht="15">
      <c r="A207" s="2" t="str">
        <f ca="1">IFERROR(__xludf.dummyfunction("""COMPUTED_VALUE"""),"PRIMARIA")</f>
        <v>PRIMARIA</v>
      </c>
      <c r="B207" s="2">
        <f ca="1">IFERROR(__xludf.dummyfunction("""COMPUTED_VALUE"""),42289295)</f>
        <v>42289295</v>
      </c>
      <c r="C207" s="3" t="str">
        <f ca="1">IFERROR(__xludf.dummyfunction("""COMPUTED_VALUE"""),"SUAREZ")</f>
        <v>SUAREZ</v>
      </c>
      <c r="D207" s="3" t="str">
        <f ca="1">IFERROR(__xludf.dummyfunction("""COMPUTED_VALUE"""),"FLORENCIA MAGALI")</f>
        <v>FLORENCIA MAGALI</v>
      </c>
      <c r="E207" s="2" t="s">
        <v>7</v>
      </c>
    </row>
    <row r="208" spans="1:5" ht="15">
      <c r="A208" s="2" t="str">
        <f ca="1">IFERROR(__xludf.dummyfunction("""COMPUTED_VALUE"""),"PRIMARIA")</f>
        <v>PRIMARIA</v>
      </c>
      <c r="B208" s="2">
        <f ca="1">IFERROR(__xludf.dummyfunction("""COMPUTED_VALUE"""),42946498)</f>
        <v>42946498</v>
      </c>
      <c r="C208" s="3" t="str">
        <f ca="1">IFERROR(__xludf.dummyfunction("""COMPUTED_VALUE"""),"TOLOSA")</f>
        <v>TOLOSA</v>
      </c>
      <c r="D208" s="3" t="str">
        <f ca="1">IFERROR(__xludf.dummyfunction("""COMPUTED_VALUE"""),"JUAN JESUS")</f>
        <v>JUAN JESUS</v>
      </c>
      <c r="E208" s="2" t="s">
        <v>7</v>
      </c>
    </row>
    <row r="209" spans="1:5" ht="15">
      <c r="A209" s="2" t="str">
        <f ca="1">IFERROR(__xludf.dummyfunction("""COMPUTED_VALUE"""),"PRIMARIA")</f>
        <v>PRIMARIA</v>
      </c>
      <c r="B209" s="2">
        <f ca="1">IFERROR(__xludf.dummyfunction("""COMPUTED_VALUE"""),37983592)</f>
        <v>37983592</v>
      </c>
      <c r="C209" s="3" t="str">
        <f ca="1">IFERROR(__xludf.dummyfunction("""COMPUTED_VALUE"""),"TREJO")</f>
        <v>TREJO</v>
      </c>
      <c r="D209" s="3" t="str">
        <f ca="1">IFERROR(__xludf.dummyfunction("""COMPUTED_VALUE"""),"ELIANA")</f>
        <v>ELIANA</v>
      </c>
      <c r="E209" s="2" t="s">
        <v>7</v>
      </c>
    </row>
    <row r="210" spans="1:5" ht="15">
      <c r="A210" s="2" t="str">
        <f ca="1">IFERROR(__xludf.dummyfunction("""COMPUTED_VALUE"""),"PRIMARIA")</f>
        <v>PRIMARIA</v>
      </c>
      <c r="B210" s="2">
        <f ca="1">IFERROR(__xludf.dummyfunction("""COMPUTED_VALUE"""),22399109)</f>
        <v>22399109</v>
      </c>
      <c r="C210" s="3" t="str">
        <f ca="1">IFERROR(__xludf.dummyfunction("""COMPUTED_VALUE"""),"VALLEJO")</f>
        <v>VALLEJO</v>
      </c>
      <c r="D210" s="3" t="str">
        <f ca="1">IFERROR(__xludf.dummyfunction("""COMPUTED_VALUE"""),"CLAUDIA DEL JESúS")</f>
        <v>CLAUDIA DEL JESúS</v>
      </c>
      <c r="E210" s="2" t="s">
        <v>7</v>
      </c>
    </row>
    <row r="211" spans="1:5" ht="15">
      <c r="A211" s="2" t="str">
        <f ca="1">IFERROR(__xludf.dummyfunction("""COMPUTED_VALUE"""),"PRIMARIA")</f>
        <v>PRIMARIA</v>
      </c>
      <c r="B211" s="2">
        <f ca="1">IFERROR(__xludf.dummyfunction("""COMPUTED_VALUE"""),31663624)</f>
        <v>31663624</v>
      </c>
      <c r="C211" s="3" t="str">
        <f ca="1">IFERROR(__xludf.dummyfunction("""COMPUTED_VALUE"""),"VARGAS")</f>
        <v>VARGAS</v>
      </c>
      <c r="D211" s="3" t="str">
        <f ca="1">IFERROR(__xludf.dummyfunction("""COMPUTED_VALUE"""),"MELISA")</f>
        <v>MELISA</v>
      </c>
      <c r="E211" s="2" t="s">
        <v>7</v>
      </c>
    </row>
    <row r="212" spans="1:5" ht="15">
      <c r="A212" s="2" t="str">
        <f ca="1">IFERROR(__xludf.dummyfunction("""COMPUTED_VALUE"""),"PRIMARIA")</f>
        <v>PRIMARIA</v>
      </c>
      <c r="B212" s="2">
        <f ca="1">IFERROR(__xludf.dummyfunction("""COMPUTED_VALUE"""),37238293)</f>
        <v>37238293</v>
      </c>
      <c r="C212" s="3" t="str">
        <f ca="1">IFERROR(__xludf.dummyfunction("""COMPUTED_VALUE"""),"VAZQUEZ")</f>
        <v>VAZQUEZ</v>
      </c>
      <c r="D212" s="3" t="str">
        <f ca="1">IFERROR(__xludf.dummyfunction("""COMPUTED_VALUE"""),"EVELYN")</f>
        <v>EVELYN</v>
      </c>
      <c r="E212" s="2" t="s">
        <v>7</v>
      </c>
    </row>
    <row r="213" spans="1:5" ht="15">
      <c r="A213" s="2" t="str">
        <f ca="1">IFERROR(__xludf.dummyfunction("""COMPUTED_VALUE"""),"PRIMARIA")</f>
        <v>PRIMARIA</v>
      </c>
      <c r="B213" s="2">
        <f ca="1">IFERROR(__xludf.dummyfunction("""COMPUTED_VALUE"""),35140788)</f>
        <v>35140788</v>
      </c>
      <c r="C213" s="3" t="str">
        <f ca="1">IFERROR(__xludf.dummyfunction("""COMPUTED_VALUE"""),"VELAZQUEZ")</f>
        <v>VELAZQUEZ</v>
      </c>
      <c r="D213" s="3" t="str">
        <f ca="1">IFERROR(__xludf.dummyfunction("""COMPUTED_VALUE"""),"BRENDA NATALI")</f>
        <v>BRENDA NATALI</v>
      </c>
      <c r="E213" s="2" t="s">
        <v>7</v>
      </c>
    </row>
  </sheetData>
  <sortState ref="A3:E213">
    <sortCondition ref="E3:E213"/>
    <sortCondition ref="C3:C213"/>
  </sortState>
  <mergeCells count="1">
    <mergeCell ref="A1:E1"/>
  </mergeCells>
  <pageMargins left="0" right="0" top="0.39370078740157477" bottom="0.39370078740157477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ernesdevelop</dc:creator>
  <cp:lastModifiedBy>ernesdevelop</cp:lastModifiedBy>
  <cp:revision>1</cp:revision>
  <dcterms:created xsi:type="dcterms:W3CDTF">2020-03-09T18:48:53Z</dcterms:created>
  <dcterms:modified xsi:type="dcterms:W3CDTF">2020-03-09T22:09:03Z</dcterms:modified>
</cp:coreProperties>
</file>